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<sst xmlns="http://schemas.openxmlformats.org/spreadsheetml/2006/main" count="516" uniqueCount="216">
  <si>
    <t>BJELOVAR</t>
  </si>
  <si>
    <t xml:space="preserve"> </t>
  </si>
  <si>
    <t>KONTO</t>
  </si>
  <si>
    <t>OPIS</t>
  </si>
  <si>
    <t>OSTVARENO</t>
  </si>
  <si>
    <t xml:space="preserve">OSTVARENO </t>
  </si>
  <si>
    <t>VLASTITI</t>
  </si>
  <si>
    <t>PRIHODI</t>
  </si>
  <si>
    <t>PLAN</t>
  </si>
  <si>
    <t>INDEKS</t>
  </si>
  <si>
    <t>DONACIJE</t>
  </si>
  <si>
    <t>PRIHODI POSLOVANJA</t>
  </si>
  <si>
    <t>UKUPNO PRIHODI</t>
  </si>
  <si>
    <t>PLAĆE ZA PREKOVREMENI RAD</t>
  </si>
  <si>
    <t>PLAĆE</t>
  </si>
  <si>
    <t>NAGRADE</t>
  </si>
  <si>
    <t>DAROVI</t>
  </si>
  <si>
    <t>OTPREMNINE</t>
  </si>
  <si>
    <t>NAKN. ZA BOLEST, INV. I  SMRT.</t>
  </si>
  <si>
    <t>OSTALI RASH. ZA ZAPOSLENE</t>
  </si>
  <si>
    <t>DOPRINOS ZA MIROV. OSIG.</t>
  </si>
  <si>
    <t>DOPRINOSI NA PLAĆE</t>
  </si>
  <si>
    <t>DNEVNICE ZA SL. PUT U ZEMLJI</t>
  </si>
  <si>
    <t>NAKN. ZA PRIJEVOZ NA SL. PUT.</t>
  </si>
  <si>
    <t>SLUŽBENA PUTOVANJA</t>
  </si>
  <si>
    <t>NAKN. ZA PRIJEVOZ NA POSAO</t>
  </si>
  <si>
    <t>SEMINARI I SAVJETOVANJA</t>
  </si>
  <si>
    <t>TEČAJEVI I STRUČNI ISPITI</t>
  </si>
  <si>
    <t>STRUČNO USAVRŠAVANJE ZAP.</t>
  </si>
  <si>
    <t>NAKN. TROŠK. ZAPOSLENIMA</t>
  </si>
  <si>
    <t>UREDSKI MATERIJAL</t>
  </si>
  <si>
    <t>LITERATURA</t>
  </si>
  <si>
    <t>MATER. ZA ČIŠĆ. I ODRŽAV.</t>
  </si>
  <si>
    <t>MATER. ZA HIG. POTREBE</t>
  </si>
  <si>
    <t>URED. MAT. I DR. MATER. RASH.</t>
  </si>
  <si>
    <t>ELEKTRIČNA ENERGIJA</t>
  </si>
  <si>
    <t>PLIN</t>
  </si>
  <si>
    <t xml:space="preserve">MOT. BENZIN I DIZ.  GORIVO </t>
  </si>
  <si>
    <t>ENERGIJA</t>
  </si>
  <si>
    <t>MAT. I DIJEL. ZA TEK. I INV. ODR.</t>
  </si>
  <si>
    <t>SITNI INVENTAR</t>
  </si>
  <si>
    <t>RASHODI ZA MATER. I ENERG.</t>
  </si>
  <si>
    <t>USLUGE TELEFONA I TELEFAXA</t>
  </si>
  <si>
    <t>POŠTARINA</t>
  </si>
  <si>
    <t>OSTALE USLUGE – PRIJEVOZ</t>
  </si>
  <si>
    <t>USLUGE TEL, POŠTE I PRIJEVOZA</t>
  </si>
  <si>
    <t>TEK. I INV. ODRŽ. – GRAĐ. OBJ.</t>
  </si>
  <si>
    <t>TEK. I INV. ODRŽ. – OSTALO</t>
  </si>
  <si>
    <t>USLUGE TEK I INV. ODRŽAV.</t>
  </si>
  <si>
    <t>TISAK</t>
  </si>
  <si>
    <t>OSTALE USLUGE PROM. I INF.</t>
  </si>
  <si>
    <t>USLUGE PROMIDŽBE I INFORM.</t>
  </si>
  <si>
    <t>OPSKRBA VODOM</t>
  </si>
  <si>
    <t>IZNOŠENJE I ODVOZ SMEĆA</t>
  </si>
  <si>
    <t>USLUGE ČIŠĆENJA I PRANJA</t>
  </si>
  <si>
    <t>OSTALE KOMUN. USLUGE</t>
  </si>
  <si>
    <t>KOMUNALNE USLUGE</t>
  </si>
  <si>
    <t>NAJAMNINE ZA GRAĐ. OBJEKTE</t>
  </si>
  <si>
    <t>ZAKUPNINE I NAJAMNINE</t>
  </si>
  <si>
    <t>OBVEZ. I PREV. ZDRAV. PREGL.</t>
  </si>
  <si>
    <t>ZDRAVSTVENE USLUGE</t>
  </si>
  <si>
    <t>UGOVORI O DJELU</t>
  </si>
  <si>
    <t>OSTALE INTEL. USLUGE</t>
  </si>
  <si>
    <t>INTELEKT. I OSOB. USLUGE</t>
  </si>
  <si>
    <t>OSTALE RAČUNALNE USLUGE</t>
  </si>
  <si>
    <t>RAČUNALNE USLUGE</t>
  </si>
  <si>
    <t>GRAFIČKE I TISKARSKE USL.</t>
  </si>
  <si>
    <t>UREĐENJE PROSTORA</t>
  </si>
  <si>
    <t>OSTALE NESPOM. USLUGE</t>
  </si>
  <si>
    <t>OSTALE USLUGE</t>
  </si>
  <si>
    <t>RASHODI ZA USLUGE</t>
  </si>
  <si>
    <t>REPREZENTACIJA</t>
  </si>
  <si>
    <t>TUZEMNE ČLANARINE</t>
  </si>
  <si>
    <t>OSTALI NESPOMENUTI RASHODI</t>
  </si>
  <si>
    <t>OSTALI NESPOM. RASHODI</t>
  </si>
  <si>
    <t>USLUGE BANAKA</t>
  </si>
  <si>
    <t>USLUGE PLAT. PROMETA</t>
  </si>
  <si>
    <t>ZATEZNE KAMATE</t>
  </si>
  <si>
    <t>OST. NESPOM.  FINAN. RASHODI</t>
  </si>
  <si>
    <t>OSTALI FINANCIJSKI RASHODI</t>
  </si>
  <si>
    <t>OST. NAKN. IZ PRORAČUNA</t>
  </si>
  <si>
    <t>RASHODI POSLOVANJA</t>
  </si>
  <si>
    <t>RAČUNALA I RAČUN. OPREMA</t>
  </si>
  <si>
    <t>UREDSKI NAMJEŠTAJ</t>
  </si>
  <si>
    <t>TELEFONI I KOMUN. OPREMA</t>
  </si>
  <si>
    <t>OPREMA</t>
  </si>
  <si>
    <t>POSTROJENJA I OPREMA</t>
  </si>
  <si>
    <t>KNJIGE U KNJIŽNICAMA</t>
  </si>
  <si>
    <t>CD I KAZETE U KNJIŽNICI</t>
  </si>
  <si>
    <t>RASH. ZA NAB. NEFIN. IMOV.</t>
  </si>
  <si>
    <t>UKUPNO RASHODI</t>
  </si>
  <si>
    <t>VIŠAK  -  MANJAK</t>
  </si>
  <si>
    <t>VIŠAK – MANJAK PRIH. POSL.</t>
  </si>
  <si>
    <t>VIŠAK – MANJAK OD NEFIN. I.</t>
  </si>
  <si>
    <t>VIŠAK – MANJAK IZ PRET. GOD.</t>
  </si>
  <si>
    <t>VIŠAK – MANJAK ZA NAR. RAZ.</t>
  </si>
  <si>
    <t>PRIH. OD PROD. NEFIN. IMOV.</t>
  </si>
  <si>
    <t>DNEVNICE ZA SL. PUT U INOZ.</t>
  </si>
  <si>
    <t>NAKN. ZA SMJ. NA SL. PUTU</t>
  </si>
  <si>
    <t>NAKN. ZA SMJ. NA SL. P. U INOZ.</t>
  </si>
  <si>
    <t>PRIHODI I RASHODI</t>
  </si>
  <si>
    <t>BBŽ</t>
  </si>
  <si>
    <t>P R I H O D I :</t>
  </si>
  <si>
    <t>UKUPNO PRIHODI:</t>
  </si>
  <si>
    <t>PLAĆE ZA REDOVNI RAD</t>
  </si>
  <si>
    <t>PLAĆE ZA RAD U OBRAZ. ODR.</t>
  </si>
  <si>
    <t>REZULTAT POSLOVANJA</t>
  </si>
  <si>
    <t>NAKN. ZA PRIJEVOZ U INOZ.</t>
  </si>
  <si>
    <t>OSTALI VLASTITI PRIHODI</t>
  </si>
  <si>
    <t>REGRES ZA GODIŠNJI ODMOR</t>
  </si>
  <si>
    <t>DOPRINOS ZA OBV. ZDRAV. OSIG.</t>
  </si>
  <si>
    <t xml:space="preserve">DOPR. ZA OBV.OSIG. U SLUČ.NEZAPO. </t>
  </si>
  <si>
    <t>SLUŽBENA RADNA ODJ. I OBUĆA</t>
  </si>
  <si>
    <t>OPREMA ZA GRIJANJE I HLAĐEN</t>
  </si>
  <si>
    <t>OST. KOMUNIKACIJSKA OPREMA</t>
  </si>
  <si>
    <t>STROJEVI</t>
  </si>
  <si>
    <t>O B R T N I Č K A   Š K O L A</t>
  </si>
  <si>
    <t>USLUGE ČUVANJA IMOVINE I OSOB</t>
  </si>
  <si>
    <t>OSTALI NENAVEDENI RASH ZAPO</t>
  </si>
  <si>
    <t>OSTALI MATER.ZA ODRŽAVANJE</t>
  </si>
  <si>
    <t>PREMIJE OSIG. OSTALE IMOVINE</t>
  </si>
  <si>
    <t xml:space="preserve">PREMIJE OSIGIG. ZAPOSL. I UČ.  </t>
  </si>
  <si>
    <r>
      <t xml:space="preserve">                                                            </t>
    </r>
    <r>
      <rPr>
        <b/>
        <sz val="8"/>
        <rFont val="Times New Roman"/>
        <family val="1"/>
      </rPr>
      <t>PREGLED  PRIHODA I RASHODA  ZA I – III 2005.</t>
    </r>
    <r>
      <rPr>
        <sz val="8"/>
        <rFont val="Times New Roman"/>
        <family val="1"/>
      </rPr>
      <t xml:space="preserve">                                                       </t>
    </r>
  </si>
  <si>
    <t>00384011</t>
  </si>
  <si>
    <t>JAVNOBILJEŽNIČKE PRISTOJBE</t>
  </si>
  <si>
    <t>SUDSKE PRISTOJBE</t>
  </si>
  <si>
    <t>FILM I IZRADA FOTOGRAFIJA</t>
  </si>
  <si>
    <t>ULAGANJA NA TUĐOJ IM.</t>
  </si>
  <si>
    <t>NEMATERIJALNA IMOVINA</t>
  </si>
  <si>
    <t>OSTALI RASHODI ZA SL.PUTOV.</t>
  </si>
  <si>
    <t xml:space="preserve">TEK. POM.OD PRORAČ. KOR. EU </t>
  </si>
  <si>
    <t xml:space="preserve">PRIH. ZA FINANC. – MAT. RASHODA </t>
  </si>
  <si>
    <t>KAMATE NA DEPOZ.PO VIĐENJU</t>
  </si>
  <si>
    <t>NAKN.POSL.ZBOG NEZAP..OS.INV.</t>
  </si>
  <si>
    <t>NEGATIVNE TEČAJNE RAZLIKE</t>
  </si>
  <si>
    <t>OSTALE PRISTOJBE I NAKNADE</t>
  </si>
  <si>
    <t>POMOĆI IZ DRŽ. PRORAČUNA</t>
  </si>
  <si>
    <t>2340009-</t>
  </si>
  <si>
    <t>POMOĆI PROR.KOR.IZ PROR.KOJI IM NIJE NADL.</t>
  </si>
  <si>
    <t>PRIHODI PO POSEBNIM PROPISIMA</t>
  </si>
  <si>
    <t>PRIH.IZ ŽUP.PROR.ZA OST.NAMJENE</t>
  </si>
  <si>
    <t>PRIH.ZA FINANC.RASH.POSL.</t>
  </si>
  <si>
    <t>PLAĆE ZA ZAPOSLENE</t>
  </si>
  <si>
    <t>BONUS ZA USPJEŠAN RAD</t>
  </si>
  <si>
    <t>MAT. I DIJ. ZA TEK. INV.ODR.</t>
  </si>
  <si>
    <t>OSTALI PRIH.ZA POSEBNE NAMJENE</t>
  </si>
  <si>
    <t>OST. PRIHODI</t>
  </si>
  <si>
    <t>KAMATE NA PRIMLJENE KREDITE</t>
  </si>
  <si>
    <t>TEK.POM.IZ DRŽ.PROR.PR.KOR.PR.JLP</t>
  </si>
  <si>
    <t>USLUGE AŽURIRANJA BAZA</t>
  </si>
  <si>
    <t>TEKUĆE POMOĆI OD HZMO-A,HZZA</t>
  </si>
  <si>
    <t>POMOĆI OD IZVANPRORAČUN.KORI.</t>
  </si>
  <si>
    <t>PRIHODI OD FINANCIJSKE IMOVINE</t>
  </si>
  <si>
    <t>PRIH. OD PROD. POSTR. I OPR.</t>
  </si>
  <si>
    <t>USL.RAZVOJA SOFTVERA</t>
  </si>
  <si>
    <t>PRIH. OD PRUŽ. USLUGA</t>
  </si>
  <si>
    <t>MAT.I DIJ.ZA TEK.I INV.ODRŽ.POSTR.I</t>
  </si>
  <si>
    <t>USL. TEK.I INV.ODRŽ.POSTR.I OPR.</t>
  </si>
  <si>
    <t>TEK.  DONACIJE OD NEPROF.ORG.</t>
  </si>
  <si>
    <t>OST.MATER.ZA POTREBE RED.POSL.</t>
  </si>
  <si>
    <t>PRIHODI OD PRUŽENIH USLUGA</t>
  </si>
  <si>
    <t>PRIHODI OD PRODANIH PROIZVODA</t>
  </si>
  <si>
    <t>RASHODI :</t>
  </si>
  <si>
    <t>NAKNADE TROŠKOVA SLUŽB.PUTA</t>
  </si>
  <si>
    <t>NAKN.TROŠK.OSOBAMA IZVAN RAD.</t>
  </si>
  <si>
    <t>PRIH.IZ NADL.PRORAČ.ZA NEFIN.IM.</t>
  </si>
  <si>
    <t>NAMIRNICE</t>
  </si>
  <si>
    <t>MATERIJAL I SIROVINE</t>
  </si>
  <si>
    <t>PRECIZNI I OPTIČKI INSTRUMENTI</t>
  </si>
  <si>
    <t>ZATEZNE KAMATE IZ OBV.ODNOSA</t>
  </si>
  <si>
    <t>1110692490</t>
  </si>
  <si>
    <t xml:space="preserve">BBŽ </t>
  </si>
  <si>
    <t xml:space="preserve">DRŽAVNI </t>
  </si>
  <si>
    <t>PRORAČUN</t>
  </si>
  <si>
    <t>MJERNI I KONTROLNI UREĐAJI</t>
  </si>
  <si>
    <t>OST. PRIH.PO POSEBNIM PROPISIMA</t>
  </si>
  <si>
    <t>OSTALE NAKNADE TROŠK.ZAP.</t>
  </si>
  <si>
    <t>OSTALI MATERIJAL I SIROVINE</t>
  </si>
  <si>
    <t>IZVOR</t>
  </si>
  <si>
    <t>ZNAČENJE IZVORA</t>
  </si>
  <si>
    <t>PRIHODI ZA DECENTRALIZIRANE FUNKCIJE</t>
  </si>
  <si>
    <t>OSTALI I VLASTITI PRIHODI PRORAČUNSKIH KORISNIKA</t>
  </si>
  <si>
    <t>PRIHODI ZA POSEBNE NAMJEVE</t>
  </si>
  <si>
    <t>POMOĆI-KORISNICI</t>
  </si>
  <si>
    <t>POMOĆI TEMELJEM PRIJENOSA EU SREDSTAVA- KORISNICI</t>
  </si>
  <si>
    <t>POMOĆNICI U NASTAVI FAZA III</t>
  </si>
  <si>
    <t>TEKUĆE DONACIJE OD TRGOVAČ.DRU</t>
  </si>
  <si>
    <t>OPĆI PRIHODI I PRIMICI I POMOĆNICI U NASTAVI FAZA III</t>
  </si>
  <si>
    <t>NAKNADE OSTALIH TROŠKOVA</t>
  </si>
  <si>
    <t>TEK.POM.OD IZVANPR.KOR. TEM.PR. EU</t>
  </si>
  <si>
    <t>ZAKUPNINE I NAJAMNINE ZA OPREM</t>
  </si>
  <si>
    <t>OSTALE ZAKUPNINE I NAJAMN</t>
  </si>
  <si>
    <t>VLASTITI PRIHODI UPLAĆENI U PRORAČUN</t>
  </si>
  <si>
    <t>ŠKOLSKA SHEMA BBŽ</t>
  </si>
  <si>
    <t xml:space="preserve"> O B R T N I Č K A  Š K O L A</t>
  </si>
  <si>
    <t xml:space="preserve"> O L A </t>
  </si>
  <si>
    <t xml:space="preserve">PRIHODI- RASHODI </t>
  </si>
  <si>
    <t>SUFINANCIRANJE CIJENE USLUGE, PART. I SL.</t>
  </si>
  <si>
    <t>NATJECANJA</t>
  </si>
  <si>
    <t>DIMNJAČARSKE I EKOLOŠKE USLUGE</t>
  </si>
  <si>
    <t>KAPITALNE POMOĆI IZ DRŽ.PROR.PR.KORISNICIMA</t>
  </si>
  <si>
    <t>ZATEZNE KAMATE NA DOPRINOSE</t>
  </si>
  <si>
    <t>KAPITALNE DONACIJE OD TRG. DR.</t>
  </si>
  <si>
    <t>OST.NAKNADE GRAĐ. I KUĆ.IZ PROR.</t>
  </si>
  <si>
    <t>OSTALE NAKNADE IZ PRORAČUNA U N</t>
  </si>
  <si>
    <t>PLAĆE PO SUDSKIM PRESUDAMA</t>
  </si>
  <si>
    <t>TROŠKOVI SUDSKIH POSTUPAKA</t>
  </si>
  <si>
    <t>ZATEZNE KAMATE ZA POREZE</t>
  </si>
  <si>
    <t>OSTALE ZATEZNE KAMATE</t>
  </si>
  <si>
    <t>LABORATORIJSKE USLUGE</t>
  </si>
  <si>
    <t>I - XII 2022.</t>
  </si>
  <si>
    <t>22/21</t>
  </si>
  <si>
    <t>22 / PLAN</t>
  </si>
  <si>
    <t>I - VI</t>
  </si>
  <si>
    <t>I - VI 2021.</t>
  </si>
  <si>
    <t>I - VI 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</si>
</sst>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0"/>
    <numFmt numFmtId="168" formatCode="_-* #,##0.0\ _k_n_-;\-* #,##0.0\ _k_n_-;_-* &quot;-&quot;??\ _k_n_-;_-@_-"/>
    <numFmt numFmtId="169" formatCode="_-* #,##0\ _k_n_-;\-* #,##0\ _k_n_-;_-* &quot;-&quot;??\ _k_n_-;_-@_-"/>
    <numFmt numFmtId="170" formatCode="_-* #,##0.000\ _k_n_-;\-* #,##0.000\ _k_n_-;_-* &quot;-&quot;??\ _k_n_-;_-@_-"/>
    <numFmt numFmtId="171" formatCode="_-* #,##0.0000\ _k_n_-;\-* #,##0.0000\ _k_n_-;_-* &quot;-&quot;??\ _k_n_-;_-@_-"/>
    <numFmt numFmtId="172" formatCode="0.0"/>
    <numFmt numFmtId="173" formatCode="#,##0.0"/>
    <numFmt numFmtId="174" formatCode="#,##0.00_ ;\-#,##0.00\ "/>
    <numFmt numFmtId="175" formatCode="#,##0_ ;\-#,##0\ 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color indexed="9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0" xfId="0" applyFont="1" applyBorder="1" applyAlignment="1">
      <alignment vertical="top" wrapText="1"/>
    </xf>
    <xf numFmtId="0" fontId="10" fillId="34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3" fontId="12" fillId="0" borderId="10" xfId="61" applyNumberFormat="1" applyFont="1" applyBorder="1" applyAlignment="1">
      <alignment horizontal="right" vertical="top" wrapText="1"/>
    </xf>
    <xf numFmtId="43" fontId="12" fillId="0" borderId="10" xfId="61" applyFont="1" applyBorder="1" applyAlignment="1">
      <alignment horizontal="right" vertical="top" wrapText="1"/>
    </xf>
    <xf numFmtId="4" fontId="12" fillId="0" borderId="10" xfId="61" applyNumberFormat="1" applyFont="1" applyBorder="1" applyAlignment="1">
      <alignment horizontal="right" vertical="top" wrapText="1"/>
    </xf>
    <xf numFmtId="4" fontId="13" fillId="33" borderId="10" xfId="61" applyNumberFormat="1" applyFont="1" applyFill="1" applyBorder="1" applyAlignment="1">
      <alignment horizontal="right" vertical="top" wrapText="1"/>
    </xf>
    <xf numFmtId="43" fontId="13" fillId="33" borderId="10" xfId="61" applyFont="1" applyFill="1" applyBorder="1" applyAlignment="1">
      <alignment horizontal="right" vertical="top" wrapText="1"/>
    </xf>
    <xf numFmtId="4" fontId="12" fillId="34" borderId="10" xfId="61" applyNumberFormat="1" applyFont="1" applyFill="1" applyBorder="1" applyAlignment="1">
      <alignment horizontal="right" vertical="top" wrapText="1"/>
    </xf>
    <xf numFmtId="4" fontId="13" fillId="0" borderId="10" xfId="61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1" xfId="61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4" fontId="12" fillId="0" borderId="14" xfId="61" applyNumberFormat="1" applyFont="1" applyBorder="1" applyAlignment="1">
      <alignment horizontal="right" vertical="top" wrapText="1"/>
    </xf>
    <xf numFmtId="43" fontId="12" fillId="33" borderId="10" xfId="61" applyFont="1" applyFill="1" applyBorder="1" applyAlignment="1">
      <alignment horizontal="right" vertical="top" wrapText="1"/>
    </xf>
    <xf numFmtId="4" fontId="12" fillId="33" borderId="10" xfId="61" applyNumberFormat="1" applyFont="1" applyFill="1" applyBorder="1" applyAlignment="1">
      <alignment horizontal="right" vertical="top" wrapText="1"/>
    </xf>
    <xf numFmtId="4" fontId="12" fillId="0" borderId="10" xfId="61" applyNumberFormat="1" applyFont="1" applyFill="1" applyBorder="1" applyAlignment="1">
      <alignment horizontal="right" vertical="top" wrapText="1"/>
    </xf>
    <xf numFmtId="43" fontId="12" fillId="33" borderId="10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13" fillId="34" borderId="0" xfId="61" applyNumberFormat="1" applyFont="1" applyFill="1" applyBorder="1" applyAlignment="1">
      <alignment horizontal="right" vertical="top" wrapText="1"/>
    </xf>
    <xf numFmtId="43" fontId="12" fillId="0" borderId="10" xfId="61" applyFont="1" applyBorder="1" applyAlignment="1">
      <alignment horizontal="center" vertical="top" wrapText="1"/>
    </xf>
    <xf numFmtId="43" fontId="13" fillId="33" borderId="14" xfId="6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 wrapText="1"/>
    </xf>
    <xf numFmtId="1" fontId="13" fillId="33" borderId="10" xfId="0" applyNumberFormat="1" applyFont="1" applyFill="1" applyBorder="1" applyAlignment="1">
      <alignment horizontal="right" vertical="top" wrapText="1"/>
    </xf>
    <xf numFmtId="1" fontId="12" fillId="34" borderId="10" xfId="0" applyNumberFormat="1" applyFont="1" applyFill="1" applyBorder="1" applyAlignment="1">
      <alignment horizontal="right"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1" fontId="12" fillId="0" borderId="14" xfId="0" applyNumberFormat="1" applyFont="1" applyBorder="1" applyAlignment="1">
      <alignment horizontal="right" vertical="top" wrapText="1"/>
    </xf>
    <xf numFmtId="1" fontId="12" fillId="0" borderId="10" xfId="0" applyNumberFormat="1" applyFont="1" applyFill="1" applyBorder="1" applyAlignment="1">
      <alignment horizontal="right" vertical="top" wrapText="1"/>
    </xf>
    <xf numFmtId="1" fontId="12" fillId="33" borderId="11" xfId="0" applyNumberFormat="1" applyFont="1" applyFill="1" applyBorder="1" applyAlignment="1">
      <alignment horizontal="right" vertical="top" wrapText="1"/>
    </xf>
    <xf numFmtId="1" fontId="13" fillId="34" borderId="0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3" fontId="14" fillId="33" borderId="10" xfId="6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49" fontId="8" fillId="0" borderId="0" xfId="0" applyNumberFormat="1" applyFont="1" applyAlignment="1">
      <alignment horizontal="right"/>
    </xf>
    <xf numFmtId="43" fontId="12" fillId="0" borderId="11" xfId="61" applyFont="1" applyBorder="1" applyAlignment="1">
      <alignment horizontal="right" vertical="top" wrapText="1"/>
    </xf>
    <xf numFmtId="43" fontId="12" fillId="34" borderId="11" xfId="61" applyFont="1" applyFill="1" applyBorder="1" applyAlignment="1">
      <alignment horizontal="right" vertical="top" wrapText="1"/>
    </xf>
    <xf numFmtId="43" fontId="13" fillId="0" borderId="10" xfId="61" applyFont="1" applyBorder="1" applyAlignment="1">
      <alignment horizontal="right" vertical="top" wrapText="1"/>
    </xf>
    <xf numFmtId="43" fontId="13" fillId="0" borderId="10" xfId="61" applyFont="1" applyFill="1" applyBorder="1" applyAlignment="1">
      <alignment horizontal="right" vertical="top" wrapText="1"/>
    </xf>
    <xf numFmtId="43" fontId="13" fillId="0" borderId="10" xfId="61" applyFont="1" applyBorder="1" applyAlignment="1">
      <alignment horizontal="right" vertical="top" wrapText="1"/>
    </xf>
    <xf numFmtId="43" fontId="13" fillId="34" borderId="11" xfId="61" applyFont="1" applyFill="1" applyBorder="1" applyAlignment="1">
      <alignment horizontal="right" vertical="top" wrapText="1"/>
    </xf>
    <xf numFmtId="4" fontId="13" fillId="33" borderId="11" xfId="61" applyNumberFormat="1" applyFont="1" applyFill="1" applyBorder="1" applyAlignment="1">
      <alignment horizontal="right" vertical="top" wrapText="1"/>
    </xf>
    <xf numFmtId="43" fontId="13" fillId="33" borderId="10" xfId="61" applyNumberFormat="1" applyFont="1" applyFill="1" applyBorder="1" applyAlignment="1">
      <alignment horizontal="right" vertical="top" wrapText="1"/>
    </xf>
    <xf numFmtId="43" fontId="15" fillId="0" borderId="10" xfId="61" applyFont="1" applyBorder="1" applyAlignment="1">
      <alignment horizontal="right" vertical="top" wrapText="1"/>
    </xf>
    <xf numFmtId="43" fontId="14" fillId="0" borderId="10" xfId="61" applyFont="1" applyBorder="1" applyAlignment="1">
      <alignment horizontal="right" vertical="top" wrapText="1"/>
    </xf>
    <xf numFmtId="0" fontId="3" fillId="35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left" vertical="top" wrapText="1"/>
    </xf>
    <xf numFmtId="1" fontId="12" fillId="36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1" fontId="12" fillId="35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/>
    </xf>
    <xf numFmtId="43" fontId="12" fillId="0" borderId="10" xfId="6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43" fontId="13" fillId="35" borderId="11" xfId="61" applyFont="1" applyFill="1" applyBorder="1" applyAlignment="1">
      <alignment horizontal="right" vertical="top" wrapText="1"/>
    </xf>
    <xf numFmtId="4" fontId="13" fillId="35" borderId="10" xfId="61" applyNumberFormat="1" applyFont="1" applyFill="1" applyBorder="1" applyAlignment="1">
      <alignment horizontal="right" vertical="top" wrapText="1"/>
    </xf>
    <xf numFmtId="1" fontId="13" fillId="35" borderId="10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43" fontId="14" fillId="0" borderId="11" xfId="61" applyFont="1" applyBorder="1" applyAlignment="1">
      <alignment horizontal="right" vertical="top" wrapText="1"/>
    </xf>
    <xf numFmtId="43" fontId="15" fillId="33" borderId="10" xfId="61" applyFont="1" applyFill="1" applyBorder="1" applyAlignment="1">
      <alignment horizontal="right" vertical="top" wrapText="1"/>
    </xf>
    <xf numFmtId="4" fontId="12" fillId="35" borderId="10" xfId="61" applyNumberFormat="1" applyFont="1" applyFill="1" applyBorder="1" applyAlignment="1">
      <alignment horizontal="right" vertical="top" wrapText="1"/>
    </xf>
    <xf numFmtId="43" fontId="15" fillId="0" borderId="10" xfId="6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vertical="top" wrapText="1"/>
    </xf>
    <xf numFmtId="0" fontId="13" fillId="37" borderId="10" xfId="0" applyFont="1" applyFill="1" applyBorder="1" applyAlignment="1">
      <alignment horizontal="center" vertical="top" wrapText="1"/>
    </xf>
    <xf numFmtId="1" fontId="12" fillId="37" borderId="10" xfId="0" applyNumberFormat="1" applyFont="1" applyFill="1" applyBorder="1" applyAlignment="1">
      <alignment horizontal="right" vertical="top" wrapText="1"/>
    </xf>
    <xf numFmtId="4" fontId="13" fillId="36" borderId="10" xfId="0" applyNumberFormat="1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 horizontal="center" vertical="top" wrapText="1"/>
    </xf>
    <xf numFmtId="4" fontId="13" fillId="37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right" vertical="top" wrapText="1"/>
    </xf>
    <xf numFmtId="4" fontId="12" fillId="35" borderId="10" xfId="0" applyNumberFormat="1" applyFont="1" applyFill="1" applyBorder="1" applyAlignment="1">
      <alignment horizontal="right" vertical="top" wrapText="1"/>
    </xf>
    <xf numFmtId="0" fontId="12" fillId="35" borderId="11" xfId="0" applyFont="1" applyFill="1" applyBorder="1" applyAlignment="1">
      <alignment horizontal="right" vertical="top" wrapText="1"/>
    </xf>
    <xf numFmtId="4" fontId="12" fillId="35" borderId="11" xfId="0" applyNumberFormat="1" applyFont="1" applyFill="1" applyBorder="1" applyAlignment="1">
      <alignment horizontal="right" vertical="top" wrapText="1"/>
    </xf>
    <xf numFmtId="43" fontId="12" fillId="34" borderId="10" xfId="61" applyFont="1" applyFill="1" applyBorder="1" applyAlignment="1">
      <alignment horizontal="right" vertical="top" wrapText="1"/>
    </xf>
    <xf numFmtId="43" fontId="13" fillId="34" borderId="10" xfId="61" applyFont="1" applyFill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43" fontId="12" fillId="0" borderId="11" xfId="6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3" fontId="13" fillId="33" borderId="11" xfId="61" applyFont="1" applyFill="1" applyBorder="1" applyAlignment="1">
      <alignment horizontal="right" vertical="top" wrapText="1"/>
    </xf>
    <xf numFmtId="0" fontId="13" fillId="35" borderId="10" xfId="0" applyFont="1" applyFill="1" applyBorder="1" applyAlignment="1">
      <alignment vertical="top" wrapText="1"/>
    </xf>
    <xf numFmtId="43" fontId="13" fillId="35" borderId="10" xfId="61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4" fontId="12" fillId="0" borderId="11" xfId="0" applyNumberFormat="1" applyFont="1" applyBorder="1" applyAlignment="1">
      <alignment horizontal="right" vertical="top" wrapText="1"/>
    </xf>
    <xf numFmtId="43" fontId="12" fillId="0" borderId="14" xfId="61" applyFont="1" applyBorder="1" applyAlignment="1">
      <alignment horizontal="right" vertical="top" wrapText="1"/>
    </xf>
    <xf numFmtId="0" fontId="12" fillId="35" borderId="10" xfId="0" applyFont="1" applyFill="1" applyBorder="1" applyAlignment="1">
      <alignment vertical="top" wrapText="1"/>
    </xf>
    <xf numFmtId="43" fontId="12" fillId="35" borderId="10" xfId="61" applyFont="1" applyFill="1" applyBorder="1" applyAlignment="1">
      <alignment horizontal="right" vertical="top" wrapText="1"/>
    </xf>
    <xf numFmtId="43" fontId="12" fillId="35" borderId="11" xfId="61" applyFont="1" applyFill="1" applyBorder="1" applyAlignment="1">
      <alignment horizontal="right" vertical="top" wrapText="1"/>
    </xf>
    <xf numFmtId="43" fontId="12" fillId="0" borderId="10" xfId="61" applyFont="1" applyFill="1" applyBorder="1" applyAlignment="1">
      <alignment horizontal="right" vertical="top" wrapText="1"/>
    </xf>
    <xf numFmtId="43" fontId="12" fillId="0" borderId="11" xfId="61" applyFont="1" applyFill="1" applyBorder="1" applyAlignment="1">
      <alignment horizontal="right" vertical="top" wrapText="1"/>
    </xf>
    <xf numFmtId="0" fontId="12" fillId="0" borderId="14" xfId="0" applyFont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43" fontId="13" fillId="34" borderId="0" xfId="61" applyFont="1" applyFill="1" applyBorder="1" applyAlignment="1">
      <alignment horizontal="right" vertical="top" wrapText="1"/>
    </xf>
    <xf numFmtId="0" fontId="13" fillId="33" borderId="14" xfId="0" applyFont="1" applyFill="1" applyBorder="1" applyAlignment="1">
      <alignment horizontal="left" vertical="top" wrapText="1"/>
    </xf>
    <xf numFmtId="43" fontId="13" fillId="33" borderId="10" xfId="61" applyFont="1" applyFill="1" applyBorder="1" applyAlignment="1">
      <alignment horizontal="center" vertical="top" wrapText="1"/>
    </xf>
    <xf numFmtId="174" fontId="13" fillId="33" borderId="10" xfId="61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43" fontId="13" fillId="0" borderId="10" xfId="61" applyFont="1" applyFill="1" applyBorder="1" applyAlignment="1">
      <alignment horizontal="right" vertical="top" wrapText="1"/>
    </xf>
    <xf numFmtId="43" fontId="12" fillId="0" borderId="10" xfId="61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3" fontId="12" fillId="0" borderId="22" xfId="61" applyFont="1" applyBorder="1" applyAlignment="1">
      <alignment horizontal="right" vertical="top" wrapText="1"/>
    </xf>
    <xf numFmtId="43" fontId="12" fillId="35" borderId="10" xfId="0" applyNumberFormat="1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43" fontId="12" fillId="36" borderId="10" xfId="61" applyFont="1" applyFill="1" applyBorder="1" applyAlignment="1">
      <alignment horizontal="right" vertical="top" wrapText="1"/>
    </xf>
    <xf numFmtId="4" fontId="13" fillId="35" borderId="10" xfId="0" applyNumberFormat="1" applyFont="1" applyFill="1" applyBorder="1" applyAlignment="1">
      <alignment horizontal="right" vertical="top" wrapText="1"/>
    </xf>
    <xf numFmtId="4" fontId="13" fillId="35" borderId="11" xfId="0" applyNumberFormat="1" applyFont="1" applyFill="1" applyBorder="1" applyAlignment="1">
      <alignment horizontal="right" vertical="top" wrapText="1"/>
    </xf>
    <xf numFmtId="43" fontId="15" fillId="0" borderId="10" xfId="61" applyFont="1" applyBorder="1" applyAlignment="1">
      <alignment horizontal="right" vertical="top" wrapText="1"/>
    </xf>
    <xf numFmtId="43" fontId="15" fillId="33" borderId="11" xfId="61" applyFont="1" applyFill="1" applyBorder="1" applyAlignment="1">
      <alignment horizontal="right" vertical="top" wrapText="1"/>
    </xf>
    <xf numFmtId="0" fontId="12" fillId="0" borderId="23" xfId="0" applyFont="1" applyBorder="1" applyAlignment="1">
      <alignment horizontal="center" vertical="top" wrapText="1"/>
    </xf>
    <xf numFmtId="0" fontId="4" fillId="37" borderId="10" xfId="0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vertical="top" wrapText="1"/>
    </xf>
    <xf numFmtId="43" fontId="13" fillId="37" borderId="10" xfId="61" applyFont="1" applyFill="1" applyBorder="1" applyAlignment="1">
      <alignment horizontal="right" vertical="top" wrapText="1"/>
    </xf>
    <xf numFmtId="43" fontId="14" fillId="36" borderId="10" xfId="61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vertical="top" wrapText="1"/>
    </xf>
    <xf numFmtId="43" fontId="12" fillId="37" borderId="10" xfId="61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left" vertical="center" wrapText="1"/>
    </xf>
    <xf numFmtId="49" fontId="8" fillId="0" borderId="0" xfId="0" applyNumberFormat="1" applyFont="1" applyAlignment="1">
      <alignment/>
    </xf>
    <xf numFmtId="0" fontId="13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43" fontId="12" fillId="33" borderId="11" xfId="61" applyFont="1" applyFill="1" applyBorder="1" applyAlignment="1">
      <alignment horizontal="right" vertical="top" wrapText="1"/>
    </xf>
    <xf numFmtId="43" fontId="12" fillId="0" borderId="11" xfId="6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43" fontId="13" fillId="13" borderId="10" xfId="61" applyFont="1" applyFill="1" applyBorder="1" applyAlignment="1">
      <alignment horizontal="right" vertical="top" wrapText="1"/>
    </xf>
    <xf numFmtId="43" fontId="13" fillId="38" borderId="10" xfId="61" applyFont="1" applyFill="1" applyBorder="1" applyAlignment="1">
      <alignment horizontal="right" vertical="top" wrapText="1"/>
    </xf>
    <xf numFmtId="43" fontId="14" fillId="35" borderId="10" xfId="0" applyNumberFormat="1" applyFont="1" applyFill="1" applyBorder="1" applyAlignment="1">
      <alignment horizontal="center" vertical="top" wrapText="1"/>
    </xf>
    <xf numFmtId="43" fontId="14" fillId="33" borderId="11" xfId="61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" fontId="13" fillId="37" borderId="36" xfId="0" applyNumberFormat="1" applyFont="1" applyFill="1" applyBorder="1" applyAlignment="1">
      <alignment horizontal="right" vertical="top" wrapText="1"/>
    </xf>
    <xf numFmtId="0" fontId="12" fillId="0" borderId="36" xfId="0" applyFont="1" applyBorder="1" applyAlignment="1">
      <alignment horizontal="center" vertical="top" wrapText="1"/>
    </xf>
    <xf numFmtId="4" fontId="13" fillId="36" borderId="36" xfId="0" applyNumberFormat="1" applyFont="1" applyFill="1" applyBorder="1" applyAlignment="1">
      <alignment horizontal="right" vertical="top" wrapText="1"/>
    </xf>
    <xf numFmtId="0" fontId="12" fillId="35" borderId="35" xfId="0" applyFont="1" applyFill="1" applyBorder="1" applyAlignment="1">
      <alignment horizontal="right" vertical="top" wrapText="1"/>
    </xf>
    <xf numFmtId="4" fontId="12" fillId="35" borderId="35" xfId="0" applyNumberFormat="1" applyFont="1" applyFill="1" applyBorder="1" applyAlignment="1">
      <alignment horizontal="right" vertical="top" wrapText="1"/>
    </xf>
    <xf numFmtId="4" fontId="13" fillId="35" borderId="35" xfId="0" applyNumberFormat="1" applyFont="1" applyFill="1" applyBorder="1" applyAlignment="1">
      <alignment horizontal="right" vertical="top" wrapText="1"/>
    </xf>
    <xf numFmtId="43" fontId="12" fillId="0" borderId="35" xfId="61" applyFont="1" applyBorder="1" applyAlignment="1">
      <alignment horizontal="right" vertical="top" wrapText="1"/>
    </xf>
    <xf numFmtId="43" fontId="12" fillId="36" borderId="36" xfId="61" applyFont="1" applyFill="1" applyBorder="1" applyAlignment="1">
      <alignment horizontal="right" vertical="top" wrapText="1"/>
    </xf>
    <xf numFmtId="43" fontId="13" fillId="33" borderId="36" xfId="61" applyFont="1" applyFill="1" applyBorder="1" applyAlignment="1">
      <alignment horizontal="right" vertical="top" wrapText="1"/>
    </xf>
    <xf numFmtId="43" fontId="13" fillId="34" borderId="35" xfId="61" applyFont="1" applyFill="1" applyBorder="1" applyAlignment="1">
      <alignment horizontal="right" vertical="top" wrapText="1"/>
    </xf>
    <xf numFmtId="43" fontId="13" fillId="13" borderId="36" xfId="61" applyFont="1" applyFill="1" applyBorder="1" applyAlignment="1">
      <alignment horizontal="right" vertical="top" wrapText="1"/>
    </xf>
    <xf numFmtId="43" fontId="13" fillId="0" borderId="36" xfId="61" applyFont="1" applyBorder="1" applyAlignment="1">
      <alignment horizontal="right" vertical="top" wrapText="1"/>
    </xf>
    <xf numFmtId="4" fontId="12" fillId="0" borderId="35" xfId="0" applyNumberFormat="1" applyFont="1" applyBorder="1" applyAlignment="1">
      <alignment horizontal="center" vertical="top" wrapText="1"/>
    </xf>
    <xf numFmtId="4" fontId="12" fillId="0" borderId="35" xfId="61" applyNumberFormat="1" applyFont="1" applyBorder="1" applyAlignment="1">
      <alignment horizontal="right" vertical="top" wrapText="1"/>
    </xf>
    <xf numFmtId="43" fontId="13" fillId="33" borderId="35" xfId="61" applyFont="1" applyFill="1" applyBorder="1" applyAlignment="1">
      <alignment horizontal="right" vertical="top" wrapText="1"/>
    </xf>
    <xf numFmtId="43" fontId="13" fillId="35" borderId="35" xfId="61" applyFont="1" applyFill="1" applyBorder="1" applyAlignment="1">
      <alignment horizontal="right" vertical="top" wrapText="1"/>
    </xf>
    <xf numFmtId="43" fontId="12" fillId="0" borderId="36" xfId="61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wrapText="1"/>
    </xf>
    <xf numFmtId="4" fontId="12" fillId="0" borderId="35" xfId="0" applyNumberFormat="1" applyFont="1" applyBorder="1" applyAlignment="1">
      <alignment horizontal="right" vertical="top" wrapText="1"/>
    </xf>
    <xf numFmtId="43" fontId="12" fillId="33" borderId="36" xfId="61" applyFont="1" applyFill="1" applyBorder="1" applyAlignment="1">
      <alignment horizontal="right" vertical="top" wrapText="1"/>
    </xf>
    <xf numFmtId="43" fontId="12" fillId="35" borderId="36" xfId="61" applyFont="1" applyFill="1" applyBorder="1" applyAlignment="1">
      <alignment horizontal="right" vertical="top" wrapText="1"/>
    </xf>
    <xf numFmtId="43" fontId="12" fillId="35" borderId="35" xfId="61" applyFont="1" applyFill="1" applyBorder="1" applyAlignment="1">
      <alignment horizontal="right" vertical="top" wrapText="1"/>
    </xf>
    <xf numFmtId="43" fontId="12" fillId="37" borderId="36" xfId="61" applyFont="1" applyFill="1" applyBorder="1" applyAlignment="1">
      <alignment horizontal="right" vertical="top" wrapText="1"/>
    </xf>
    <xf numFmtId="43" fontId="12" fillId="0" borderId="35" xfId="61" applyFont="1" applyFill="1" applyBorder="1" applyAlignment="1">
      <alignment horizontal="right" vertical="top" wrapText="1"/>
    </xf>
    <xf numFmtId="43" fontId="12" fillId="0" borderId="17" xfId="61" applyFont="1" applyBorder="1" applyAlignment="1">
      <alignment horizontal="right" vertical="top" wrapText="1"/>
    </xf>
    <xf numFmtId="43" fontId="12" fillId="33" borderId="36" xfId="0" applyNumberFormat="1" applyFont="1" applyFill="1" applyBorder="1" applyAlignment="1">
      <alignment horizontal="right" vertical="top" wrapText="1"/>
    </xf>
    <xf numFmtId="43" fontId="13" fillId="37" borderId="36" xfId="61" applyFont="1" applyFill="1" applyBorder="1" applyAlignment="1">
      <alignment horizontal="right" vertical="top" wrapText="1"/>
    </xf>
    <xf numFmtId="43" fontId="12" fillId="0" borderId="35" xfId="61" applyFont="1" applyBorder="1" applyAlignment="1">
      <alignment horizontal="center" vertical="top" wrapText="1"/>
    </xf>
    <xf numFmtId="43" fontId="13" fillId="33" borderId="36" xfId="61" applyFont="1" applyFill="1" applyBorder="1" applyAlignment="1">
      <alignment horizontal="center" vertical="top" wrapText="1"/>
    </xf>
    <xf numFmtId="43" fontId="13" fillId="33" borderId="36" xfId="61" applyNumberFormat="1" applyFont="1" applyFill="1" applyBorder="1" applyAlignment="1">
      <alignment horizontal="right" vertical="top" wrapText="1"/>
    </xf>
    <xf numFmtId="0" fontId="12" fillId="0" borderId="36" xfId="0" applyFont="1" applyBorder="1" applyAlignment="1">
      <alignment horizontal="right" vertical="top" wrapText="1"/>
    </xf>
    <xf numFmtId="43" fontId="13" fillId="0" borderId="36" xfId="61" applyFont="1" applyFill="1" applyBorder="1" applyAlignment="1">
      <alignment horizontal="right" vertical="top" wrapText="1"/>
    </xf>
    <xf numFmtId="43" fontId="12" fillId="0" borderId="36" xfId="61" applyFont="1" applyBorder="1" applyAlignment="1">
      <alignment horizontal="right" vertical="top" wrapText="1"/>
    </xf>
    <xf numFmtId="43" fontId="13" fillId="0" borderId="36" xfId="61" applyFont="1" applyBorder="1" applyAlignment="1">
      <alignment horizontal="right" vertical="top" wrapText="1"/>
    </xf>
    <xf numFmtId="4" fontId="12" fillId="0" borderId="36" xfId="0" applyNumberFormat="1" applyFont="1" applyBorder="1" applyAlignment="1">
      <alignment horizontal="right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4" fontId="13" fillId="37" borderId="38" xfId="0" applyNumberFormat="1" applyFont="1" applyFill="1" applyBorder="1" applyAlignment="1">
      <alignment horizontal="right" vertical="top" wrapText="1"/>
    </xf>
    <xf numFmtId="0" fontId="12" fillId="0" borderId="38" xfId="0" applyFont="1" applyBorder="1" applyAlignment="1">
      <alignment horizontal="center" vertical="top" wrapText="1"/>
    </xf>
    <xf numFmtId="4" fontId="13" fillId="36" borderId="38" xfId="0" applyNumberFormat="1" applyFont="1" applyFill="1" applyBorder="1" applyAlignment="1">
      <alignment horizontal="right" vertical="top" wrapText="1"/>
    </xf>
    <xf numFmtId="0" fontId="12" fillId="35" borderId="37" xfId="0" applyFont="1" applyFill="1" applyBorder="1" applyAlignment="1">
      <alignment horizontal="right" vertical="top" wrapText="1"/>
    </xf>
    <xf numFmtId="4" fontId="12" fillId="35" borderId="37" xfId="0" applyNumberFormat="1" applyFont="1" applyFill="1" applyBorder="1" applyAlignment="1">
      <alignment horizontal="right" vertical="top" wrapText="1"/>
    </xf>
    <xf numFmtId="4" fontId="13" fillId="35" borderId="37" xfId="0" applyNumberFormat="1" applyFont="1" applyFill="1" applyBorder="1" applyAlignment="1">
      <alignment horizontal="right" vertical="top" wrapText="1"/>
    </xf>
    <xf numFmtId="43" fontId="14" fillId="0" borderId="37" xfId="61" applyFont="1" applyBorder="1" applyAlignment="1">
      <alignment horizontal="right" vertical="top" wrapText="1"/>
    </xf>
    <xf numFmtId="43" fontId="14" fillId="36" borderId="38" xfId="61" applyFont="1" applyFill="1" applyBorder="1" applyAlignment="1">
      <alignment horizontal="right" vertical="top" wrapText="1"/>
    </xf>
    <xf numFmtId="43" fontId="12" fillId="0" borderId="37" xfId="61" applyFont="1" applyBorder="1" applyAlignment="1">
      <alignment horizontal="right" vertical="top" wrapText="1"/>
    </xf>
    <xf numFmtId="43" fontId="13" fillId="33" borderId="38" xfId="61" applyFont="1" applyFill="1" applyBorder="1" applyAlignment="1">
      <alignment horizontal="right" vertical="top" wrapText="1"/>
    </xf>
    <xf numFmtId="43" fontId="13" fillId="34" borderId="37" xfId="61" applyFont="1" applyFill="1" applyBorder="1" applyAlignment="1">
      <alignment horizontal="right" vertical="top" wrapText="1"/>
    </xf>
    <xf numFmtId="43" fontId="15" fillId="0" borderId="38" xfId="61" applyFont="1" applyBorder="1" applyAlignment="1">
      <alignment horizontal="right" vertical="top" wrapText="1"/>
    </xf>
    <xf numFmtId="0" fontId="12" fillId="0" borderId="37" xfId="0" applyFont="1" applyBorder="1" applyAlignment="1">
      <alignment horizontal="center" vertical="top" wrapText="1"/>
    </xf>
    <xf numFmtId="43" fontId="13" fillId="33" borderId="37" xfId="61" applyFont="1" applyFill="1" applyBorder="1" applyAlignment="1">
      <alignment horizontal="right" vertical="top" wrapText="1"/>
    </xf>
    <xf numFmtId="43" fontId="13" fillId="35" borderId="37" xfId="61" applyFont="1" applyFill="1" applyBorder="1" applyAlignment="1">
      <alignment horizontal="right" vertical="top" wrapText="1"/>
    </xf>
    <xf numFmtId="43" fontId="12" fillId="0" borderId="38" xfId="61" applyFont="1" applyBorder="1" applyAlignment="1">
      <alignment horizontal="right" vertical="top" wrapText="1"/>
    </xf>
    <xf numFmtId="0" fontId="12" fillId="0" borderId="37" xfId="0" applyFont="1" applyBorder="1" applyAlignment="1">
      <alignment horizontal="right" vertical="top" wrapText="1"/>
    </xf>
    <xf numFmtId="4" fontId="12" fillId="0" borderId="37" xfId="0" applyNumberFormat="1" applyFont="1" applyBorder="1" applyAlignment="1">
      <alignment horizontal="right" vertical="top" wrapText="1"/>
    </xf>
    <xf numFmtId="43" fontId="12" fillId="33" borderId="38" xfId="61" applyFont="1" applyFill="1" applyBorder="1" applyAlignment="1">
      <alignment horizontal="right" vertical="top" wrapText="1"/>
    </xf>
    <xf numFmtId="43" fontId="12" fillId="35" borderId="38" xfId="61" applyFont="1" applyFill="1" applyBorder="1" applyAlignment="1">
      <alignment horizontal="right" vertical="top" wrapText="1"/>
    </xf>
    <xf numFmtId="43" fontId="12" fillId="35" borderId="38" xfId="0" applyNumberFormat="1" applyFont="1" applyFill="1" applyBorder="1" applyAlignment="1">
      <alignment horizontal="center" vertical="top" wrapText="1"/>
    </xf>
    <xf numFmtId="43" fontId="12" fillId="33" borderId="37" xfId="61" applyFont="1" applyFill="1" applyBorder="1" applyAlignment="1">
      <alignment horizontal="right" vertical="top" wrapText="1"/>
    </xf>
    <xf numFmtId="43" fontId="12" fillId="35" borderId="37" xfId="61" applyFont="1" applyFill="1" applyBorder="1" applyAlignment="1">
      <alignment horizontal="right" vertical="top" wrapText="1"/>
    </xf>
    <xf numFmtId="43" fontId="12" fillId="37" borderId="38" xfId="61" applyFont="1" applyFill="1" applyBorder="1" applyAlignment="1">
      <alignment horizontal="right" vertical="top" wrapText="1"/>
    </xf>
    <xf numFmtId="43" fontId="12" fillId="0" borderId="37" xfId="61" applyFont="1" applyFill="1" applyBorder="1" applyAlignment="1">
      <alignment horizontal="right" vertical="top" wrapText="1"/>
    </xf>
    <xf numFmtId="43" fontId="12" fillId="0" borderId="12" xfId="61" applyFont="1" applyBorder="1" applyAlignment="1">
      <alignment horizontal="right" vertical="top" wrapText="1"/>
    </xf>
    <xf numFmtId="43" fontId="12" fillId="33" borderId="38" xfId="0" applyNumberFormat="1" applyFont="1" applyFill="1" applyBorder="1" applyAlignment="1">
      <alignment horizontal="right" vertical="top" wrapText="1"/>
    </xf>
    <xf numFmtId="43" fontId="13" fillId="37" borderId="38" xfId="61" applyFont="1" applyFill="1" applyBorder="1" applyAlignment="1">
      <alignment horizontal="right" vertical="top" wrapText="1"/>
    </xf>
    <xf numFmtId="4" fontId="13" fillId="33" borderId="38" xfId="61" applyNumberFormat="1" applyFont="1" applyFill="1" applyBorder="1" applyAlignment="1">
      <alignment horizontal="right" vertical="top" wrapText="1"/>
    </xf>
    <xf numFmtId="43" fontId="12" fillId="0" borderId="37" xfId="61" applyFont="1" applyBorder="1" applyAlignment="1">
      <alignment horizontal="center" vertical="top" wrapText="1"/>
    </xf>
    <xf numFmtId="43" fontId="13" fillId="33" borderId="38" xfId="61" applyFont="1" applyFill="1" applyBorder="1" applyAlignment="1">
      <alignment horizontal="center" vertical="top" wrapText="1"/>
    </xf>
    <xf numFmtId="43" fontId="13" fillId="33" borderId="38" xfId="61" applyNumberFormat="1" applyFont="1" applyFill="1" applyBorder="1" applyAlignment="1">
      <alignment horizontal="right" vertical="top" wrapText="1"/>
    </xf>
    <xf numFmtId="0" fontId="12" fillId="0" borderId="38" xfId="0" applyFont="1" applyBorder="1" applyAlignment="1">
      <alignment horizontal="right" vertical="top" wrapText="1"/>
    </xf>
    <xf numFmtId="43" fontId="15" fillId="0" borderId="38" xfId="61" applyFont="1" applyFill="1" applyBorder="1" applyAlignment="1">
      <alignment horizontal="right" vertical="top" wrapText="1"/>
    </xf>
    <xf numFmtId="43" fontId="13" fillId="0" borderId="38" xfId="61" applyFont="1" applyFill="1" applyBorder="1" applyAlignment="1">
      <alignment horizontal="right" vertical="top" wrapText="1"/>
    </xf>
    <xf numFmtId="43" fontId="12" fillId="0" borderId="38" xfId="61" applyFont="1" applyBorder="1" applyAlignment="1">
      <alignment horizontal="right" vertical="top" wrapText="1"/>
    </xf>
    <xf numFmtId="43" fontId="15" fillId="0" borderId="38" xfId="61" applyFont="1" applyBorder="1" applyAlignment="1">
      <alignment horizontal="right" vertical="top" wrapText="1"/>
    </xf>
    <xf numFmtId="4" fontId="12" fillId="0" borderId="38" xfId="0" applyNumberFormat="1" applyFont="1" applyBorder="1" applyAlignment="1">
      <alignment horizontal="right" vertical="top" wrapText="1"/>
    </xf>
    <xf numFmtId="43" fontId="12" fillId="35" borderId="39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vertical="top" wrapTex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6" xfId="0" applyFont="1" applyFill="1" applyBorder="1" applyAlignment="1">
      <alignment/>
    </xf>
    <xf numFmtId="43" fontId="13" fillId="35" borderId="36" xfId="61" applyFont="1" applyFill="1" applyBorder="1" applyAlignment="1">
      <alignment horizontal="right" vertical="top" wrapText="1"/>
    </xf>
    <xf numFmtId="43" fontId="13" fillId="35" borderId="38" xfId="61" applyFont="1" applyFill="1" applyBorder="1" applyAlignment="1">
      <alignment horizontal="right" vertical="top" wrapText="1"/>
    </xf>
    <xf numFmtId="0" fontId="12" fillId="35" borderId="11" xfId="0" applyFont="1" applyFill="1" applyBorder="1" applyAlignment="1">
      <alignment horizontal="left" vertical="top" wrapText="1"/>
    </xf>
    <xf numFmtId="43" fontId="12" fillId="35" borderId="11" xfId="0" applyNumberFormat="1" applyFont="1" applyFill="1" applyBorder="1" applyAlignment="1">
      <alignment horizontal="center" vertical="top" wrapText="1"/>
    </xf>
    <xf numFmtId="43" fontId="12" fillId="35" borderId="35" xfId="0" applyNumberFormat="1" applyFont="1" applyFill="1" applyBorder="1" applyAlignment="1">
      <alignment horizontal="center" vertical="top" wrapText="1"/>
    </xf>
    <xf numFmtId="43" fontId="12" fillId="35" borderId="42" xfId="0" applyNumberFormat="1" applyFont="1" applyFill="1" applyBorder="1" applyAlignment="1">
      <alignment horizontal="center" vertical="top" wrapText="1"/>
    </xf>
    <xf numFmtId="43" fontId="12" fillId="35" borderId="43" xfId="0" applyNumberFormat="1" applyFont="1" applyFill="1" applyBorder="1" applyAlignment="1">
      <alignment horizontal="center" vertical="top" wrapText="1"/>
    </xf>
    <xf numFmtId="43" fontId="12" fillId="35" borderId="22" xfId="0" applyNumberFormat="1" applyFont="1" applyFill="1" applyBorder="1" applyAlignment="1">
      <alignment horizontal="center" vertical="top" wrapText="1"/>
    </xf>
    <xf numFmtId="43" fontId="12" fillId="35" borderId="0" xfId="0" applyNumberFormat="1" applyFont="1" applyFill="1" applyBorder="1" applyAlignment="1">
      <alignment horizontal="center" vertical="top" wrapText="1"/>
    </xf>
    <xf numFmtId="43" fontId="14" fillId="35" borderId="0" xfId="0" applyNumberFormat="1" applyFont="1" applyFill="1" applyBorder="1" applyAlignment="1">
      <alignment horizontal="center" vertical="top" wrapText="1"/>
    </xf>
    <xf numFmtId="43" fontId="12" fillId="35" borderId="37" xfId="0" applyNumberFormat="1" applyFont="1" applyFill="1" applyBorder="1" applyAlignment="1">
      <alignment horizontal="center" vertical="top" wrapText="1"/>
    </xf>
    <xf numFmtId="1" fontId="12" fillId="35" borderId="11" xfId="0" applyNumberFormat="1" applyFont="1" applyFill="1" applyBorder="1" applyAlignment="1">
      <alignment horizontal="right" vertical="top" wrapText="1"/>
    </xf>
    <xf numFmtId="43" fontId="12" fillId="35" borderId="36" xfId="0" applyNumberFormat="1" applyFont="1" applyFill="1" applyBorder="1" applyAlignment="1">
      <alignment horizontal="center" vertical="top" wrapText="1"/>
    </xf>
    <xf numFmtId="0" fontId="3" fillId="37" borderId="38" xfId="0" applyFont="1" applyFill="1" applyBorder="1" applyAlignment="1">
      <alignment vertical="top" wrapText="1"/>
    </xf>
    <xf numFmtId="0" fontId="3" fillId="0" borderId="38" xfId="0" applyFont="1" applyBorder="1" applyAlignment="1">
      <alignment horizontal="left" vertical="top" wrapText="1"/>
    </xf>
    <xf numFmtId="0" fontId="3" fillId="36" borderId="38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5" borderId="38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5" borderId="38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7" xfId="0" applyFont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7" borderId="3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4" fillId="37" borderId="38" xfId="0" applyFont="1" applyFill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" fontId="12" fillId="35" borderId="10" xfId="0" applyNumberFormat="1" applyFont="1" applyFill="1" applyBorder="1" applyAlignment="1">
      <alignment horizontal="center" vertical="top" wrapText="1"/>
    </xf>
    <xf numFmtId="43" fontId="12" fillId="35" borderId="10" xfId="61" applyFont="1" applyFill="1" applyBorder="1" applyAlignment="1">
      <alignment horizontal="center" vertical="top" wrapText="1"/>
    </xf>
    <xf numFmtId="43" fontId="13" fillId="35" borderId="10" xfId="61" applyFont="1" applyFill="1" applyBorder="1" applyAlignment="1">
      <alignment horizontal="right" vertical="top" wrapText="1"/>
    </xf>
    <xf numFmtId="43" fontId="12" fillId="35" borderId="10" xfId="6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8" xfId="0" applyFont="1" applyBorder="1" applyAlignment="1">
      <alignment/>
    </xf>
    <xf numFmtId="43" fontId="13" fillId="38" borderId="38" xfId="61" applyFont="1" applyFill="1" applyBorder="1" applyAlignment="1">
      <alignment horizontal="right" vertical="top" wrapText="1"/>
    </xf>
    <xf numFmtId="43" fontId="13" fillId="39" borderId="10" xfId="61" applyFont="1" applyFill="1" applyBorder="1" applyAlignment="1">
      <alignment horizontal="right" vertical="top" wrapText="1"/>
    </xf>
    <xf numFmtId="43" fontId="4" fillId="39" borderId="38" xfId="61" applyFont="1" applyFill="1" applyBorder="1" applyAlignment="1">
      <alignment horizontal="right" vertical="top" wrapText="1"/>
    </xf>
    <xf numFmtId="43" fontId="15" fillId="39" borderId="10" xfId="61" applyFont="1" applyFill="1" applyBorder="1" applyAlignment="1">
      <alignment horizontal="right" vertical="top" wrapText="1"/>
    </xf>
    <xf numFmtId="43" fontId="13" fillId="39" borderId="36" xfId="61" applyFont="1" applyFill="1" applyBorder="1" applyAlignment="1">
      <alignment horizontal="right" vertical="top" wrapText="1"/>
    </xf>
    <xf numFmtId="0" fontId="12" fillId="0" borderId="44" xfId="0" applyFont="1" applyBorder="1" applyAlignment="1">
      <alignment horizontal="center" vertical="top" wrapText="1"/>
    </xf>
    <xf numFmtId="43" fontId="13" fillId="0" borderId="14" xfId="61" applyFont="1" applyBorder="1" applyAlignment="1">
      <alignment horizontal="right" vertical="top" wrapText="1"/>
    </xf>
    <xf numFmtId="43" fontId="13" fillId="0" borderId="17" xfId="61" applyFont="1" applyBorder="1" applyAlignment="1">
      <alignment horizontal="right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43" fontId="13" fillId="35" borderId="0" xfId="61" applyFont="1" applyFill="1" applyBorder="1" applyAlignment="1">
      <alignment horizontal="right" vertical="top" wrapText="1"/>
    </xf>
    <xf numFmtId="43" fontId="12" fillId="35" borderId="14" xfId="0" applyNumberFormat="1" applyFont="1" applyFill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3" fillId="35" borderId="22" xfId="0" applyFont="1" applyFill="1" applyBorder="1" applyAlignment="1">
      <alignment horizontal="left" vertical="top" wrapText="1"/>
    </xf>
    <xf numFmtId="0" fontId="12" fillId="0" borderId="5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36" xfId="0" applyFont="1" applyFill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2" fillId="0" borderId="54" xfId="0" applyFont="1" applyBorder="1" applyAlignment="1">
      <alignment vertical="top" wrapText="1"/>
    </xf>
    <xf numFmtId="0" fontId="12" fillId="0" borderId="55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tabSelected="1" zoomScalePageLayoutView="0" workbookViewId="0" topLeftCell="A1">
      <pane ySplit="7" topLeftCell="A168" activePane="bottomLeft" state="frozen"/>
      <selection pane="topLeft" activeCell="A1" sqref="A1"/>
      <selection pane="bottomLeft" activeCell="D185" sqref="D185"/>
    </sheetView>
  </sheetViews>
  <sheetFormatPr defaultColWidth="9.140625" defaultRowHeight="12.75"/>
  <cols>
    <col min="1" max="1" width="6.7109375" style="5" customWidth="1"/>
    <col min="2" max="2" width="25.00390625" style="0" customWidth="1"/>
    <col min="3" max="3" width="10.00390625" style="5" customWidth="1"/>
    <col min="4" max="4" width="10.8515625" style="5" customWidth="1"/>
    <col min="5" max="6" width="9.57421875" style="5" customWidth="1"/>
    <col min="7" max="8" width="9.28125" style="5" customWidth="1"/>
    <col min="9" max="14" width="8.421875" style="5" customWidth="1"/>
    <col min="15" max="15" width="25.00390625" style="5" customWidth="1"/>
    <col min="16" max="16" width="9.57421875" style="5" customWidth="1"/>
    <col min="17" max="17" width="9.7109375" style="5" customWidth="1"/>
    <col min="18" max="18" width="8.7109375" style="5" customWidth="1"/>
    <col min="19" max="19" width="11.140625" style="23" customWidth="1"/>
    <col min="20" max="20" width="5.28125" style="23" customWidth="1"/>
    <col min="21" max="21" width="7.00390625" style="23" customWidth="1"/>
  </cols>
  <sheetData>
    <row r="1" spans="1:26" ht="15" customHeight="1">
      <c r="A1" s="20"/>
      <c r="B1" s="347" t="s">
        <v>116</v>
      </c>
      <c r="C1" s="348"/>
      <c r="D1" s="348"/>
      <c r="E1" s="21">
        <v>491</v>
      </c>
      <c r="F1" s="21"/>
      <c r="O1" s="272" t="s">
        <v>194</v>
      </c>
      <c r="P1" s="347" t="s">
        <v>195</v>
      </c>
      <c r="Q1" s="348"/>
      <c r="R1" s="348"/>
      <c r="S1" s="21"/>
      <c r="T1" s="21"/>
      <c r="U1" s="5"/>
      <c r="V1" s="5"/>
      <c r="W1" s="5"/>
      <c r="X1" s="5"/>
      <c r="Y1" s="5"/>
      <c r="Z1" s="5"/>
    </row>
    <row r="2" spans="2:26" ht="15" customHeight="1">
      <c r="B2" s="1" t="s">
        <v>0</v>
      </c>
      <c r="C2" s="20"/>
      <c r="J2" s="76" t="s">
        <v>123</v>
      </c>
      <c r="K2" s="76"/>
      <c r="L2" s="23"/>
      <c r="O2" s="272" t="s">
        <v>0</v>
      </c>
      <c r="P2" s="1"/>
      <c r="Q2" s="20"/>
      <c r="S2" s="5"/>
      <c r="T2" s="5"/>
      <c r="U2" s="5"/>
      <c r="V2" s="5"/>
      <c r="W2" s="5"/>
      <c r="X2" s="76" t="s">
        <v>123</v>
      </c>
      <c r="Y2" s="76"/>
      <c r="Z2" s="23"/>
    </row>
    <row r="3" spans="1:26" ht="12.75">
      <c r="A3" s="59"/>
      <c r="J3" s="2">
        <v>19038</v>
      </c>
      <c r="K3" s="2"/>
      <c r="L3" s="23"/>
      <c r="P3"/>
      <c r="S3" s="5"/>
      <c r="T3" s="5"/>
      <c r="U3" s="5"/>
      <c r="V3" s="5"/>
      <c r="W3" s="5"/>
      <c r="X3" s="2">
        <v>19038</v>
      </c>
      <c r="Y3" s="2"/>
      <c r="Z3" s="23"/>
    </row>
    <row r="4" spans="1:26" ht="18">
      <c r="A4" s="59" t="s">
        <v>122</v>
      </c>
      <c r="B4" t="s">
        <v>1</v>
      </c>
      <c r="C4" s="349" t="s">
        <v>100</v>
      </c>
      <c r="D4" s="348"/>
      <c r="E4" s="7" t="s">
        <v>213</v>
      </c>
      <c r="F4" s="7"/>
      <c r="G4" s="8">
        <v>2022</v>
      </c>
      <c r="H4" s="8"/>
      <c r="I4" s="22"/>
      <c r="J4" s="2" t="s">
        <v>137</v>
      </c>
      <c r="K4" s="2"/>
      <c r="L4" s="169" t="s">
        <v>170</v>
      </c>
      <c r="M4" s="22"/>
      <c r="N4" s="22"/>
      <c r="O4" s="273" t="s">
        <v>196</v>
      </c>
      <c r="P4" s="272" t="s">
        <v>213</v>
      </c>
      <c r="Q4" s="349">
        <v>2022</v>
      </c>
      <c r="R4" s="348"/>
      <c r="S4" s="7"/>
      <c r="T4" s="7"/>
      <c r="U4" s="8"/>
      <c r="V4" s="8"/>
      <c r="W4" s="22"/>
      <c r="X4" s="2" t="s">
        <v>137</v>
      </c>
      <c r="Y4" s="2"/>
      <c r="Z4" s="169" t="s">
        <v>170</v>
      </c>
    </row>
    <row r="5" spans="1:26" ht="12.75" customHeight="1" thickBot="1">
      <c r="A5" s="59" t="s">
        <v>1</v>
      </c>
      <c r="P5"/>
      <c r="S5" s="5"/>
      <c r="T5" s="5"/>
      <c r="U5" s="5"/>
      <c r="V5" s="5"/>
      <c r="W5" s="5"/>
      <c r="X5" s="5"/>
      <c r="Y5" s="5"/>
      <c r="Z5" s="5"/>
    </row>
    <row r="6" spans="1:21" ht="13.5" thickBot="1">
      <c r="A6" s="350" t="s">
        <v>2</v>
      </c>
      <c r="B6" s="351" t="s">
        <v>3</v>
      </c>
      <c r="C6" s="24" t="s">
        <v>4</v>
      </c>
      <c r="D6" s="67" t="s">
        <v>5</v>
      </c>
      <c r="E6" s="172" t="s">
        <v>172</v>
      </c>
      <c r="F6" s="173" t="s">
        <v>173</v>
      </c>
      <c r="G6" s="148" t="s">
        <v>101</v>
      </c>
      <c r="H6" s="67" t="s">
        <v>101</v>
      </c>
      <c r="I6" s="24" t="s">
        <v>171</v>
      </c>
      <c r="J6" s="67" t="s">
        <v>101</v>
      </c>
      <c r="K6" s="186" t="s">
        <v>101</v>
      </c>
      <c r="L6" s="26" t="s">
        <v>101</v>
      </c>
      <c r="M6" s="88" t="s">
        <v>101</v>
      </c>
      <c r="N6" s="362" t="s">
        <v>2</v>
      </c>
      <c r="O6" s="351" t="s">
        <v>3</v>
      </c>
      <c r="P6" s="183" t="s">
        <v>6</v>
      </c>
      <c r="Q6" s="183" t="s">
        <v>7</v>
      </c>
      <c r="R6" s="170"/>
      <c r="S6" s="68" t="s">
        <v>8</v>
      </c>
      <c r="T6" s="99" t="s">
        <v>9</v>
      </c>
      <c r="U6" s="99" t="s">
        <v>9</v>
      </c>
    </row>
    <row r="7" spans="1:21" ht="13.5" customHeight="1" thickBot="1">
      <c r="A7" s="350"/>
      <c r="B7" s="352"/>
      <c r="C7" s="25" t="s">
        <v>214</v>
      </c>
      <c r="D7" s="147" t="s">
        <v>215</v>
      </c>
      <c r="E7" s="150">
        <v>411</v>
      </c>
      <c r="F7" s="151">
        <v>466</v>
      </c>
      <c r="G7" s="150">
        <v>122</v>
      </c>
      <c r="H7" s="151">
        <v>41</v>
      </c>
      <c r="I7" s="160">
        <v>467</v>
      </c>
      <c r="J7" s="185">
        <v>11</v>
      </c>
      <c r="K7" s="187">
        <v>4602</v>
      </c>
      <c r="L7" s="26">
        <v>21</v>
      </c>
      <c r="M7" s="88">
        <v>15</v>
      </c>
      <c r="N7" s="362"/>
      <c r="O7" s="352"/>
      <c r="P7" s="160">
        <v>35</v>
      </c>
      <c r="Q7" s="175">
        <v>22</v>
      </c>
      <c r="R7" s="184">
        <v>511</v>
      </c>
      <c r="S7" s="174" t="s">
        <v>210</v>
      </c>
      <c r="T7" s="48" t="s">
        <v>211</v>
      </c>
      <c r="U7" s="69" t="s">
        <v>212</v>
      </c>
    </row>
    <row r="8" spans="1:21" ht="15" customHeight="1">
      <c r="A8" s="3"/>
      <c r="B8" s="11" t="s">
        <v>102</v>
      </c>
      <c r="C8" s="9"/>
      <c r="D8" s="9"/>
      <c r="E8" s="15"/>
      <c r="F8" s="15"/>
      <c r="G8" s="15"/>
      <c r="H8" s="15"/>
      <c r="I8" s="15"/>
      <c r="J8" s="15"/>
      <c r="K8" s="192"/>
      <c r="L8" s="9"/>
      <c r="M8" s="315"/>
      <c r="N8" s="270"/>
      <c r="O8" s="11" t="s">
        <v>102</v>
      </c>
      <c r="P8" s="229"/>
      <c r="Q8" s="15"/>
      <c r="R8" s="15"/>
      <c r="S8" s="26"/>
      <c r="T8" s="49"/>
      <c r="U8" s="26"/>
    </row>
    <row r="9" spans="1:21" ht="12.75" customHeight="1">
      <c r="A9" s="3">
        <v>63414</v>
      </c>
      <c r="B9" s="26" t="s">
        <v>150</v>
      </c>
      <c r="C9" s="9"/>
      <c r="D9" s="9"/>
      <c r="E9" s="9"/>
      <c r="F9" s="9"/>
      <c r="G9" s="9"/>
      <c r="H9" s="9"/>
      <c r="I9" s="9"/>
      <c r="J9" s="9"/>
      <c r="K9" s="193"/>
      <c r="L9" s="9"/>
      <c r="M9" s="315"/>
      <c r="N9" s="270">
        <v>63414</v>
      </c>
      <c r="O9" s="26" t="s">
        <v>150</v>
      </c>
      <c r="P9" s="230"/>
      <c r="Q9" s="9"/>
      <c r="R9" s="9"/>
      <c r="S9" s="26">
        <v>0</v>
      </c>
      <c r="T9" s="50">
        <f>IF(C9&lt;&gt;0,D9/C9*100,0)</f>
        <v>0</v>
      </c>
      <c r="U9" s="50">
        <f aca="true" t="shared" si="0" ref="U9:U18">IF(S9&lt;&gt;0,D9/S9*100,0)</f>
        <v>0</v>
      </c>
    </row>
    <row r="10" spans="1:21" ht="12" customHeight="1">
      <c r="A10" s="109">
        <v>634</v>
      </c>
      <c r="B10" s="110" t="s">
        <v>151</v>
      </c>
      <c r="C10" s="114">
        <f>C9</f>
        <v>0</v>
      </c>
      <c r="D10" s="114">
        <f aca="true" t="shared" si="1" ref="D10:S10">D9</f>
        <v>0</v>
      </c>
      <c r="E10" s="114">
        <f t="shared" si="1"/>
        <v>0</v>
      </c>
      <c r="F10" s="114">
        <f t="shared" si="1"/>
        <v>0</v>
      </c>
      <c r="G10" s="114">
        <f t="shared" si="1"/>
        <v>0</v>
      </c>
      <c r="H10" s="114"/>
      <c r="I10" s="114">
        <f t="shared" si="1"/>
        <v>0</v>
      </c>
      <c r="J10" s="114">
        <f t="shared" si="1"/>
        <v>0</v>
      </c>
      <c r="K10" s="194">
        <f t="shared" si="1"/>
        <v>0</v>
      </c>
      <c r="L10" s="114">
        <f t="shared" si="1"/>
        <v>0</v>
      </c>
      <c r="M10" s="114">
        <f t="shared" si="1"/>
        <v>0</v>
      </c>
      <c r="N10" s="299">
        <v>634</v>
      </c>
      <c r="O10" s="110" t="s">
        <v>151</v>
      </c>
      <c r="P10" s="231">
        <f t="shared" si="1"/>
        <v>0</v>
      </c>
      <c r="Q10" s="114">
        <f t="shared" si="1"/>
        <v>0</v>
      </c>
      <c r="R10" s="114">
        <f t="shared" si="1"/>
        <v>0</v>
      </c>
      <c r="S10" s="114">
        <f t="shared" si="1"/>
        <v>0</v>
      </c>
      <c r="T10" s="111">
        <f>IF(C10&lt;&gt;0,D10/C10*100,0)</f>
        <v>0</v>
      </c>
      <c r="U10" s="111">
        <f t="shared" si="0"/>
        <v>0</v>
      </c>
    </row>
    <row r="11" spans="1:21" ht="12.75" customHeight="1">
      <c r="A11" s="10">
        <v>63612</v>
      </c>
      <c r="B11" s="91" t="s">
        <v>148</v>
      </c>
      <c r="C11" s="34">
        <v>2708741.6</v>
      </c>
      <c r="D11" s="34">
        <v>2712047.5</v>
      </c>
      <c r="E11" s="34">
        <f>D11</f>
        <v>2712047.5</v>
      </c>
      <c r="F11" s="34"/>
      <c r="G11" s="26"/>
      <c r="H11" s="26"/>
      <c r="I11" s="26"/>
      <c r="J11" s="26"/>
      <c r="K11" s="195"/>
      <c r="L11" s="26"/>
      <c r="M11" s="88"/>
      <c r="N11" s="300">
        <v>63612</v>
      </c>
      <c r="O11" s="91" t="s">
        <v>148</v>
      </c>
      <c r="P11" s="232"/>
      <c r="Q11" s="26"/>
      <c r="R11" s="26"/>
      <c r="S11" s="34">
        <v>5973800</v>
      </c>
      <c r="T11" s="50">
        <f>IF(C11&lt;&gt;0,D11/C11*100,0)</f>
        <v>100.12204560228261</v>
      </c>
      <c r="U11" s="50">
        <f t="shared" si="0"/>
        <v>45.39903411563829</v>
      </c>
    </row>
    <row r="12" spans="1:21" ht="15" customHeight="1">
      <c r="A12" s="10">
        <v>63622</v>
      </c>
      <c r="B12" s="91" t="s">
        <v>200</v>
      </c>
      <c r="C12" s="34">
        <v>0</v>
      </c>
      <c r="D12" s="34"/>
      <c r="E12" s="34">
        <f>D12</f>
        <v>0</v>
      </c>
      <c r="F12" s="26"/>
      <c r="G12" s="26"/>
      <c r="H12" s="26"/>
      <c r="I12" s="26"/>
      <c r="J12" s="26"/>
      <c r="K12" s="195"/>
      <c r="L12" s="26"/>
      <c r="M12" s="88"/>
      <c r="N12" s="10">
        <v>63622</v>
      </c>
      <c r="O12" s="91" t="s">
        <v>200</v>
      </c>
      <c r="P12" s="232"/>
      <c r="Q12" s="26"/>
      <c r="R12" s="26"/>
      <c r="S12" s="34">
        <v>16500</v>
      </c>
      <c r="T12" s="50">
        <f>IF(C12&lt;&gt;0,D12/C12*100,0)</f>
        <v>0</v>
      </c>
      <c r="U12" s="50">
        <f t="shared" si="0"/>
        <v>0</v>
      </c>
    </row>
    <row r="13" spans="1:21" ht="15" customHeight="1">
      <c r="A13" s="89">
        <v>636</v>
      </c>
      <c r="B13" s="92" t="s">
        <v>138</v>
      </c>
      <c r="C13" s="112">
        <f>C11+C12</f>
        <v>2708741.6</v>
      </c>
      <c r="D13" s="112">
        <f aca="true" t="shared" si="2" ref="D13:S13">D11+D12</f>
        <v>2712047.5</v>
      </c>
      <c r="E13" s="112">
        <f t="shared" si="2"/>
        <v>2712047.5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96">
        <f t="shared" si="2"/>
        <v>0</v>
      </c>
      <c r="L13" s="112">
        <f t="shared" si="2"/>
        <v>0</v>
      </c>
      <c r="M13" s="112">
        <f t="shared" si="2"/>
        <v>0</v>
      </c>
      <c r="N13" s="301">
        <v>636</v>
      </c>
      <c r="O13" s="92" t="s">
        <v>138</v>
      </c>
      <c r="P13" s="233">
        <f t="shared" si="2"/>
        <v>0</v>
      </c>
      <c r="Q13" s="112">
        <f t="shared" si="2"/>
        <v>0</v>
      </c>
      <c r="R13" s="112">
        <f t="shared" si="2"/>
        <v>0</v>
      </c>
      <c r="S13" s="112">
        <f t="shared" si="2"/>
        <v>5990300</v>
      </c>
      <c r="T13" s="90">
        <f>IF(C13&lt;&gt;0,D13/C13*100,0)</f>
        <v>100.12204560228261</v>
      </c>
      <c r="U13" s="90">
        <f t="shared" si="0"/>
        <v>45.27398460845033</v>
      </c>
    </row>
    <row r="14" spans="1:21" ht="12" customHeight="1">
      <c r="A14" s="10">
        <v>63811</v>
      </c>
      <c r="B14" s="26" t="s">
        <v>130</v>
      </c>
      <c r="C14" s="34"/>
      <c r="D14" s="34"/>
      <c r="E14" s="26"/>
      <c r="F14" s="26"/>
      <c r="G14" s="26"/>
      <c r="H14" s="26"/>
      <c r="I14" s="26"/>
      <c r="J14" s="26"/>
      <c r="K14" s="195"/>
      <c r="L14" s="26"/>
      <c r="M14" s="88"/>
      <c r="N14" s="300">
        <v>63811</v>
      </c>
      <c r="O14" s="26" t="s">
        <v>130</v>
      </c>
      <c r="P14" s="232"/>
      <c r="Q14" s="26">
        <v>0</v>
      </c>
      <c r="R14" s="26"/>
      <c r="S14" s="34">
        <v>0</v>
      </c>
      <c r="T14" s="50">
        <f aca="true" t="shared" si="3" ref="T14:T55">IF(C14&lt;&gt;0,D14/C14*100,0)</f>
        <v>0</v>
      </c>
      <c r="U14" s="50">
        <f t="shared" si="0"/>
        <v>0</v>
      </c>
    </row>
    <row r="15" spans="1:21" ht="12" customHeight="1">
      <c r="A15" s="10">
        <v>63814</v>
      </c>
      <c r="B15" s="168" t="s">
        <v>189</v>
      </c>
      <c r="C15" s="34"/>
      <c r="D15" s="34"/>
      <c r="E15" s="26"/>
      <c r="F15" s="34"/>
      <c r="G15" s="26"/>
      <c r="H15" s="26"/>
      <c r="I15" s="26"/>
      <c r="J15" s="26"/>
      <c r="K15" s="195"/>
      <c r="L15" s="26"/>
      <c r="M15" s="88"/>
      <c r="N15" s="300">
        <v>63814</v>
      </c>
      <c r="O15" s="168" t="s">
        <v>189</v>
      </c>
      <c r="P15" s="232"/>
      <c r="Q15" s="26"/>
      <c r="R15" s="26"/>
      <c r="S15" s="34">
        <v>0</v>
      </c>
      <c r="T15" s="50">
        <f t="shared" si="3"/>
        <v>0</v>
      </c>
      <c r="U15" s="50">
        <f t="shared" si="0"/>
        <v>0</v>
      </c>
    </row>
    <row r="16" spans="1:21" ht="12.75">
      <c r="A16" s="12">
        <v>638</v>
      </c>
      <c r="B16" s="115" t="s">
        <v>136</v>
      </c>
      <c r="C16" s="114">
        <f>C14+C15</f>
        <v>0</v>
      </c>
      <c r="D16" s="114">
        <f aca="true" t="shared" si="4" ref="D16:S16">D14+D15</f>
        <v>0</v>
      </c>
      <c r="E16" s="114">
        <f t="shared" si="4"/>
        <v>0</v>
      </c>
      <c r="F16" s="114">
        <f t="shared" si="4"/>
        <v>0</v>
      </c>
      <c r="G16" s="114">
        <f t="shared" si="4"/>
        <v>0</v>
      </c>
      <c r="H16" s="114">
        <f t="shared" si="4"/>
        <v>0</v>
      </c>
      <c r="I16" s="114">
        <f t="shared" si="4"/>
        <v>0</v>
      </c>
      <c r="J16" s="114">
        <f t="shared" si="4"/>
        <v>0</v>
      </c>
      <c r="K16" s="194">
        <f t="shared" si="4"/>
        <v>0</v>
      </c>
      <c r="L16" s="114">
        <f t="shared" si="4"/>
        <v>0</v>
      </c>
      <c r="M16" s="114">
        <f t="shared" si="4"/>
        <v>0</v>
      </c>
      <c r="N16" s="302">
        <v>638</v>
      </c>
      <c r="O16" s="115" t="s">
        <v>136</v>
      </c>
      <c r="P16" s="231">
        <f t="shared" si="4"/>
        <v>0</v>
      </c>
      <c r="Q16" s="114">
        <f t="shared" si="4"/>
        <v>0</v>
      </c>
      <c r="R16" s="114">
        <f t="shared" si="4"/>
        <v>0</v>
      </c>
      <c r="S16" s="114">
        <f t="shared" si="4"/>
        <v>0</v>
      </c>
      <c r="T16" s="53">
        <f t="shared" si="3"/>
        <v>0</v>
      </c>
      <c r="U16" s="53">
        <f t="shared" si="0"/>
        <v>0</v>
      </c>
    </row>
    <row r="17" spans="1:21" ht="12" customHeight="1">
      <c r="A17" s="87">
        <v>64132</v>
      </c>
      <c r="B17" s="88" t="s">
        <v>132</v>
      </c>
      <c r="C17" s="116">
        <v>241.1</v>
      </c>
      <c r="D17" s="117">
        <v>274.95</v>
      </c>
      <c r="E17" s="116"/>
      <c r="F17" s="116"/>
      <c r="G17" s="116"/>
      <c r="H17" s="118"/>
      <c r="I17" s="118"/>
      <c r="J17" s="118"/>
      <c r="K17" s="197"/>
      <c r="L17" s="116"/>
      <c r="M17" s="116"/>
      <c r="N17" s="303">
        <v>64132</v>
      </c>
      <c r="O17" s="88" t="s">
        <v>132</v>
      </c>
      <c r="P17" s="234"/>
      <c r="Q17" s="119">
        <f>D17</f>
        <v>274.95</v>
      </c>
      <c r="R17" s="118"/>
      <c r="S17" s="117">
        <v>1400</v>
      </c>
      <c r="T17" s="50">
        <f t="shared" si="3"/>
        <v>114.03981750311074</v>
      </c>
      <c r="U17" s="50">
        <f t="shared" si="0"/>
        <v>19.639285714285716</v>
      </c>
    </row>
    <row r="18" spans="1:21" ht="12" customHeight="1">
      <c r="A18" s="87">
        <v>641430</v>
      </c>
      <c r="B18" s="88" t="s">
        <v>169</v>
      </c>
      <c r="C18" s="116"/>
      <c r="D18" s="117"/>
      <c r="E18" s="116"/>
      <c r="F18" s="116"/>
      <c r="G18" s="116"/>
      <c r="H18" s="118"/>
      <c r="I18" s="118"/>
      <c r="J18" s="118"/>
      <c r="K18" s="197"/>
      <c r="L18" s="116"/>
      <c r="M18" s="116"/>
      <c r="N18" s="303">
        <v>641430</v>
      </c>
      <c r="O18" s="88" t="s">
        <v>169</v>
      </c>
      <c r="P18" s="234"/>
      <c r="Q18" s="118"/>
      <c r="R18" s="118"/>
      <c r="S18" s="117"/>
      <c r="T18" s="50">
        <f t="shared" si="3"/>
        <v>0</v>
      </c>
      <c r="U18" s="50">
        <f t="shared" si="0"/>
        <v>0</v>
      </c>
    </row>
    <row r="19" spans="1:21" ht="12.75" customHeight="1">
      <c r="A19" s="89">
        <v>641</v>
      </c>
      <c r="B19" s="113" t="s">
        <v>152</v>
      </c>
      <c r="C19" s="112">
        <f>C17+C18</f>
        <v>241.1</v>
      </c>
      <c r="D19" s="112">
        <f aca="true" t="shared" si="5" ref="D19:U19">D17+D18</f>
        <v>274.95</v>
      </c>
      <c r="E19" s="112">
        <f t="shared" si="5"/>
        <v>0</v>
      </c>
      <c r="F19" s="112">
        <f t="shared" si="5"/>
        <v>0</v>
      </c>
      <c r="G19" s="112">
        <f t="shared" si="5"/>
        <v>0</v>
      </c>
      <c r="H19" s="112">
        <f t="shared" si="5"/>
        <v>0</v>
      </c>
      <c r="I19" s="112">
        <f t="shared" si="5"/>
        <v>0</v>
      </c>
      <c r="J19" s="112">
        <f t="shared" si="5"/>
        <v>0</v>
      </c>
      <c r="K19" s="196">
        <f t="shared" si="5"/>
        <v>0</v>
      </c>
      <c r="L19" s="112">
        <f t="shared" si="5"/>
        <v>0</v>
      </c>
      <c r="M19" s="112">
        <f t="shared" si="5"/>
        <v>0</v>
      </c>
      <c r="N19" s="301">
        <v>641</v>
      </c>
      <c r="O19" s="113" t="s">
        <v>152</v>
      </c>
      <c r="P19" s="233">
        <f t="shared" si="5"/>
        <v>0</v>
      </c>
      <c r="Q19" s="112">
        <f t="shared" si="5"/>
        <v>274.95</v>
      </c>
      <c r="R19" s="112">
        <f t="shared" si="5"/>
        <v>0</v>
      </c>
      <c r="S19" s="112">
        <f t="shared" si="5"/>
        <v>1400</v>
      </c>
      <c r="T19" s="112">
        <f t="shared" si="5"/>
        <v>114.03981750311074</v>
      </c>
      <c r="U19" s="112">
        <f t="shared" si="5"/>
        <v>19.639285714285716</v>
      </c>
    </row>
    <row r="20" spans="1:21" ht="15" customHeight="1">
      <c r="A20" s="87">
        <v>65264</v>
      </c>
      <c r="B20" s="94" t="s">
        <v>197</v>
      </c>
      <c r="C20" s="117"/>
      <c r="D20" s="117"/>
      <c r="E20" s="117"/>
      <c r="F20" s="117"/>
      <c r="G20" s="117"/>
      <c r="H20" s="119"/>
      <c r="I20" s="119"/>
      <c r="J20" s="119"/>
      <c r="K20" s="198"/>
      <c r="L20" s="117"/>
      <c r="M20" s="117"/>
      <c r="N20" s="87">
        <v>65264</v>
      </c>
      <c r="O20" s="94" t="s">
        <v>197</v>
      </c>
      <c r="P20" s="235"/>
      <c r="Q20" s="119"/>
      <c r="R20" s="119"/>
      <c r="S20" s="117">
        <v>58000</v>
      </c>
      <c r="T20" s="95">
        <f t="shared" si="3"/>
        <v>0</v>
      </c>
      <c r="U20" s="95">
        <f>IF(S20&lt;&gt;0,D20/S20*100,0)</f>
        <v>0</v>
      </c>
    </row>
    <row r="21" spans="1:21" ht="12.75" customHeight="1">
      <c r="A21" s="87">
        <v>65268</v>
      </c>
      <c r="B21" s="94" t="s">
        <v>145</v>
      </c>
      <c r="C21" s="117"/>
      <c r="D21" s="117"/>
      <c r="E21" s="117"/>
      <c r="F21" s="117"/>
      <c r="G21" s="117"/>
      <c r="H21" s="119"/>
      <c r="I21" s="119"/>
      <c r="J21" s="119"/>
      <c r="K21" s="198"/>
      <c r="L21" s="117"/>
      <c r="M21" s="117"/>
      <c r="N21" s="303">
        <v>65268</v>
      </c>
      <c r="O21" s="94" t="s">
        <v>145</v>
      </c>
      <c r="P21" s="235"/>
      <c r="Q21" s="119"/>
      <c r="R21" s="119"/>
      <c r="S21" s="117">
        <v>0</v>
      </c>
      <c r="T21" s="95">
        <f t="shared" si="3"/>
        <v>0</v>
      </c>
      <c r="U21" s="95">
        <f>IF(S21&lt;&gt;0,D21/S21*100,0)</f>
        <v>0</v>
      </c>
    </row>
    <row r="22" spans="1:21" ht="12.75" customHeight="1">
      <c r="A22" s="87">
        <v>65269</v>
      </c>
      <c r="B22" s="94" t="s">
        <v>175</v>
      </c>
      <c r="C22" s="117"/>
      <c r="D22" s="117"/>
      <c r="E22" s="117"/>
      <c r="F22" s="117"/>
      <c r="G22" s="117"/>
      <c r="H22" s="119"/>
      <c r="I22" s="119"/>
      <c r="J22" s="119"/>
      <c r="K22" s="198"/>
      <c r="L22" s="117"/>
      <c r="M22" s="117"/>
      <c r="N22" s="303">
        <v>65269</v>
      </c>
      <c r="O22" s="94" t="s">
        <v>175</v>
      </c>
      <c r="P22" s="235"/>
      <c r="Q22" s="119"/>
      <c r="R22" s="119"/>
      <c r="S22" s="117">
        <v>0</v>
      </c>
      <c r="T22" s="95"/>
      <c r="U22" s="95"/>
    </row>
    <row r="23" spans="1:21" ht="12.75" customHeight="1">
      <c r="A23" s="89">
        <v>652</v>
      </c>
      <c r="B23" s="93" t="s">
        <v>139</v>
      </c>
      <c r="C23" s="112">
        <f>C20+C21+C22</f>
        <v>0</v>
      </c>
      <c r="D23" s="112">
        <f aca="true" t="shared" si="6" ref="D23:S23">D20+D21+D22</f>
        <v>0</v>
      </c>
      <c r="E23" s="112">
        <f t="shared" si="6"/>
        <v>0</v>
      </c>
      <c r="F23" s="112">
        <f t="shared" si="6"/>
        <v>0</v>
      </c>
      <c r="G23" s="112">
        <f t="shared" si="6"/>
        <v>0</v>
      </c>
      <c r="H23" s="112">
        <f t="shared" si="6"/>
        <v>0</v>
      </c>
      <c r="I23" s="112">
        <f t="shared" si="6"/>
        <v>0</v>
      </c>
      <c r="J23" s="112">
        <f t="shared" si="6"/>
        <v>0</v>
      </c>
      <c r="K23" s="196">
        <f t="shared" si="6"/>
        <v>0</v>
      </c>
      <c r="L23" s="112">
        <f t="shared" si="6"/>
        <v>0</v>
      </c>
      <c r="M23" s="112">
        <f t="shared" si="6"/>
        <v>0</v>
      </c>
      <c r="N23" s="301">
        <v>652</v>
      </c>
      <c r="O23" s="93" t="s">
        <v>139</v>
      </c>
      <c r="P23" s="233">
        <f t="shared" si="6"/>
        <v>0</v>
      </c>
      <c r="Q23" s="112">
        <f t="shared" si="6"/>
        <v>0</v>
      </c>
      <c r="R23" s="112">
        <f t="shared" si="6"/>
        <v>0</v>
      </c>
      <c r="S23" s="112">
        <f t="shared" si="6"/>
        <v>58000</v>
      </c>
      <c r="T23" s="111">
        <f t="shared" si="3"/>
        <v>0</v>
      </c>
      <c r="U23" s="111">
        <f>IF(S23&lt;&gt;0,D23/S23*100,0)</f>
        <v>0</v>
      </c>
    </row>
    <row r="24" spans="1:21" s="104" customFormat="1" ht="12.75" customHeight="1">
      <c r="A24" s="87">
        <v>66141</v>
      </c>
      <c r="B24" s="94" t="s">
        <v>161</v>
      </c>
      <c r="C24" s="156"/>
      <c r="D24" s="156">
        <v>1950</v>
      </c>
      <c r="E24" s="156"/>
      <c r="F24" s="156"/>
      <c r="G24" s="156"/>
      <c r="H24" s="157"/>
      <c r="I24" s="157"/>
      <c r="J24" s="157"/>
      <c r="K24" s="199"/>
      <c r="L24" s="156"/>
      <c r="M24" s="156"/>
      <c r="N24" s="303">
        <v>66141</v>
      </c>
      <c r="O24" s="94" t="s">
        <v>161</v>
      </c>
      <c r="P24" s="236"/>
      <c r="Q24" s="157">
        <v>1950</v>
      </c>
      <c r="R24" s="157"/>
      <c r="S24" s="156">
        <v>5000</v>
      </c>
      <c r="T24" s="95"/>
      <c r="U24" s="95"/>
    </row>
    <row r="25" spans="1:21" ht="12.75">
      <c r="A25" s="10">
        <v>66151</v>
      </c>
      <c r="B25" s="70" t="s">
        <v>155</v>
      </c>
      <c r="C25" s="28">
        <v>2730</v>
      </c>
      <c r="D25" s="28">
        <v>5885</v>
      </c>
      <c r="E25" s="28"/>
      <c r="F25" s="28"/>
      <c r="G25" s="28"/>
      <c r="H25" s="77"/>
      <c r="I25" s="77"/>
      <c r="J25" s="77"/>
      <c r="K25" s="200"/>
      <c r="L25" s="28"/>
      <c r="M25" s="134"/>
      <c r="N25" s="300">
        <v>66151</v>
      </c>
      <c r="O25" s="70" t="s">
        <v>155</v>
      </c>
      <c r="P25" s="237"/>
      <c r="Q25" s="77">
        <f>D25</f>
        <v>5885</v>
      </c>
      <c r="R25" s="105"/>
      <c r="S25" s="27">
        <v>131000</v>
      </c>
      <c r="T25" s="50">
        <f t="shared" si="3"/>
        <v>215.56776556776555</v>
      </c>
      <c r="U25" s="50">
        <f>IF(S25&lt;&gt;0,D25/S25*100,0)</f>
        <v>4.492366412213741</v>
      </c>
    </row>
    <row r="26" spans="1:21" ht="12.75">
      <c r="A26" s="89">
        <v>661</v>
      </c>
      <c r="B26" s="154" t="s">
        <v>160</v>
      </c>
      <c r="C26" s="155">
        <f>C25+C24</f>
        <v>2730</v>
      </c>
      <c r="D26" s="155">
        <f aca="true" t="shared" si="7" ref="D26:S26">D25+D24</f>
        <v>7835</v>
      </c>
      <c r="E26" s="155">
        <f t="shared" si="7"/>
        <v>0</v>
      </c>
      <c r="F26" s="155">
        <f t="shared" si="7"/>
        <v>0</v>
      </c>
      <c r="G26" s="155">
        <f t="shared" si="7"/>
        <v>0</v>
      </c>
      <c r="H26" s="155">
        <f t="shared" si="7"/>
        <v>0</v>
      </c>
      <c r="I26" s="155">
        <f t="shared" si="7"/>
        <v>0</v>
      </c>
      <c r="J26" s="155">
        <f t="shared" si="7"/>
        <v>0</v>
      </c>
      <c r="K26" s="201">
        <f t="shared" si="7"/>
        <v>0</v>
      </c>
      <c r="L26" s="155">
        <f t="shared" si="7"/>
        <v>0</v>
      </c>
      <c r="M26" s="155">
        <f t="shared" si="7"/>
        <v>0</v>
      </c>
      <c r="N26" s="301">
        <v>661</v>
      </c>
      <c r="O26" s="154" t="s">
        <v>160</v>
      </c>
      <c r="P26" s="238">
        <f t="shared" si="7"/>
        <v>0</v>
      </c>
      <c r="Q26" s="155">
        <f t="shared" si="7"/>
        <v>7835</v>
      </c>
      <c r="R26" s="164">
        <f t="shared" si="7"/>
        <v>0</v>
      </c>
      <c r="S26" s="155">
        <f t="shared" si="7"/>
        <v>136000</v>
      </c>
      <c r="T26" s="90">
        <f t="shared" si="3"/>
        <v>286.996336996337</v>
      </c>
      <c r="U26" s="90">
        <f>IF(S26&lt;&gt;0,D26/S26*100,0)</f>
        <v>5.761029411764706</v>
      </c>
    </row>
    <row r="27" spans="1:21" ht="12.75">
      <c r="A27" s="10">
        <v>66312</v>
      </c>
      <c r="B27" s="70" t="s">
        <v>158</v>
      </c>
      <c r="C27" s="28"/>
      <c r="D27" s="28"/>
      <c r="E27" s="28"/>
      <c r="F27" s="28"/>
      <c r="G27" s="28"/>
      <c r="H27" s="77"/>
      <c r="I27" s="77"/>
      <c r="J27" s="77"/>
      <c r="K27" s="200"/>
      <c r="L27" s="28"/>
      <c r="M27" s="134"/>
      <c r="N27" s="300">
        <v>66312</v>
      </c>
      <c r="O27" s="70" t="s">
        <v>158</v>
      </c>
      <c r="P27" s="239"/>
      <c r="Q27" s="77"/>
      <c r="R27" s="77"/>
      <c r="S27" s="29">
        <v>0</v>
      </c>
      <c r="T27" s="50">
        <f t="shared" si="3"/>
        <v>0</v>
      </c>
      <c r="U27" s="50">
        <f>IF(S27&lt;&gt;0,D27/S27*100,0)</f>
        <v>0</v>
      </c>
    </row>
    <row r="28" spans="1:21" ht="12.75" customHeight="1">
      <c r="A28" s="10">
        <v>66313</v>
      </c>
      <c r="B28" s="70" t="s">
        <v>186</v>
      </c>
      <c r="C28" s="28"/>
      <c r="D28" s="28"/>
      <c r="E28" s="28"/>
      <c r="F28" s="28"/>
      <c r="G28" s="28"/>
      <c r="H28" s="77"/>
      <c r="I28" s="77"/>
      <c r="J28" s="77"/>
      <c r="K28" s="200"/>
      <c r="L28" s="28"/>
      <c r="M28" s="134"/>
      <c r="N28" s="300">
        <v>66313</v>
      </c>
      <c r="O28" s="70" t="s">
        <v>186</v>
      </c>
      <c r="P28" s="239"/>
      <c r="Q28" s="77"/>
      <c r="R28" s="77">
        <f>D28</f>
        <v>0</v>
      </c>
      <c r="S28" s="29">
        <v>500</v>
      </c>
      <c r="T28" s="50">
        <f t="shared" si="3"/>
        <v>0</v>
      </c>
      <c r="U28" s="50">
        <f>IF(S28&lt;&gt;0,D28/S28*100,0)</f>
        <v>0</v>
      </c>
    </row>
    <row r="29" spans="1:21" ht="12.75" customHeight="1">
      <c r="A29" s="10">
        <v>66323</v>
      </c>
      <c r="B29" s="70" t="s">
        <v>202</v>
      </c>
      <c r="C29" s="28"/>
      <c r="D29" s="28"/>
      <c r="E29" s="28"/>
      <c r="F29" s="28"/>
      <c r="G29" s="28"/>
      <c r="H29" s="77"/>
      <c r="I29" s="77"/>
      <c r="J29" s="77"/>
      <c r="K29" s="200"/>
      <c r="L29" s="28"/>
      <c r="M29" s="134"/>
      <c r="N29" s="10">
        <v>66323</v>
      </c>
      <c r="O29" s="70" t="s">
        <v>202</v>
      </c>
      <c r="P29" s="239"/>
      <c r="Q29" s="77"/>
      <c r="R29" s="77"/>
      <c r="S29" s="29"/>
      <c r="T29" s="50">
        <f t="shared" si="3"/>
        <v>0</v>
      </c>
      <c r="U29" s="50">
        <f>IF(S29&lt;&gt;0,D29/S29*100,0)</f>
        <v>0</v>
      </c>
    </row>
    <row r="30" spans="1:21" ht="12" customHeight="1">
      <c r="A30" s="60">
        <v>663</v>
      </c>
      <c r="B30" s="75" t="s">
        <v>10</v>
      </c>
      <c r="C30" s="31">
        <f>C27+C28+C29</f>
        <v>0</v>
      </c>
      <c r="D30" s="31">
        <f aca="true" t="shared" si="8" ref="D30:M30">D27+D28+D29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04">
        <v>663</v>
      </c>
      <c r="O30" s="75" t="s">
        <v>10</v>
      </c>
      <c r="P30" s="240">
        <f>P27+P28+P29</f>
        <v>0</v>
      </c>
      <c r="Q30" s="240">
        <f>Q27+Q28+Q29</f>
        <v>0</v>
      </c>
      <c r="R30" s="240">
        <f>R27+R28+R29</f>
        <v>0</v>
      </c>
      <c r="S30" s="31">
        <f>S27+S28</f>
        <v>500</v>
      </c>
      <c r="T30" s="51">
        <f t="shared" si="3"/>
        <v>0</v>
      </c>
      <c r="U30" s="51">
        <f aca="true" t="shared" si="9" ref="U30:U42">IF(S30&lt;&gt;0,D30/S30*100,0)</f>
        <v>0</v>
      </c>
    </row>
    <row r="31" spans="1:21" ht="12" customHeight="1">
      <c r="A31" s="10">
        <v>67111</v>
      </c>
      <c r="B31" s="70" t="s">
        <v>131</v>
      </c>
      <c r="C31" s="28">
        <v>297135.96</v>
      </c>
      <c r="D31" s="28">
        <v>419556.76</v>
      </c>
      <c r="E31" s="28"/>
      <c r="F31" s="28"/>
      <c r="G31" s="28">
        <v>367822.53</v>
      </c>
      <c r="H31" s="77">
        <v>403.7</v>
      </c>
      <c r="I31" s="77"/>
      <c r="J31" s="77">
        <v>33476.57</v>
      </c>
      <c r="K31" s="200">
        <v>4747.68</v>
      </c>
      <c r="L31" s="28"/>
      <c r="M31" s="134">
        <v>13106.28</v>
      </c>
      <c r="N31" s="300">
        <v>67111</v>
      </c>
      <c r="O31" s="70" t="s">
        <v>131</v>
      </c>
      <c r="P31" s="239"/>
      <c r="Q31" s="105"/>
      <c r="R31" s="105"/>
      <c r="S31" s="29">
        <v>795568</v>
      </c>
      <c r="T31" s="50">
        <f t="shared" si="3"/>
        <v>141.20026401382046</v>
      </c>
      <c r="U31" s="50">
        <f t="shared" si="9"/>
        <v>52.736756631739844</v>
      </c>
    </row>
    <row r="32" spans="1:21" ht="12" customHeight="1">
      <c r="A32" s="10">
        <v>67115</v>
      </c>
      <c r="B32" s="70" t="s">
        <v>140</v>
      </c>
      <c r="C32" s="28"/>
      <c r="D32" s="28"/>
      <c r="E32" s="28"/>
      <c r="F32" s="28"/>
      <c r="G32" s="28"/>
      <c r="H32" s="77"/>
      <c r="I32" s="77"/>
      <c r="J32" s="77"/>
      <c r="K32" s="200"/>
      <c r="L32" s="28"/>
      <c r="M32" s="134"/>
      <c r="N32" s="300">
        <v>67115</v>
      </c>
      <c r="O32" s="70" t="s">
        <v>140</v>
      </c>
      <c r="P32" s="239"/>
      <c r="Q32" s="77">
        <f>D32-E32-G32</f>
        <v>0</v>
      </c>
      <c r="R32" s="77"/>
      <c r="S32" s="29">
        <v>0</v>
      </c>
      <c r="T32" s="50">
        <f t="shared" si="3"/>
        <v>0</v>
      </c>
      <c r="U32" s="50">
        <f t="shared" si="9"/>
        <v>0</v>
      </c>
    </row>
    <row r="33" spans="1:21" ht="12" customHeight="1">
      <c r="A33" s="10">
        <v>67121</v>
      </c>
      <c r="B33" s="70" t="s">
        <v>165</v>
      </c>
      <c r="C33" s="28">
        <v>16706.5</v>
      </c>
      <c r="D33" s="28"/>
      <c r="E33" s="28"/>
      <c r="F33" s="28"/>
      <c r="G33" s="28"/>
      <c r="H33" s="77"/>
      <c r="I33" s="77"/>
      <c r="J33" s="77">
        <f>D33-G33</f>
        <v>0</v>
      </c>
      <c r="K33" s="200"/>
      <c r="L33" s="28"/>
      <c r="M33" s="134"/>
      <c r="N33" s="300">
        <v>67121</v>
      </c>
      <c r="O33" s="70" t="s">
        <v>165</v>
      </c>
      <c r="P33" s="239"/>
      <c r="Q33" s="77"/>
      <c r="R33" s="77"/>
      <c r="S33" s="29">
        <v>20000</v>
      </c>
      <c r="T33" s="50">
        <f t="shared" si="3"/>
        <v>0</v>
      </c>
      <c r="U33" s="50">
        <f t="shared" si="9"/>
        <v>0</v>
      </c>
    </row>
    <row r="34" spans="1:21" ht="12.75">
      <c r="A34" s="60">
        <v>671</v>
      </c>
      <c r="B34" s="75" t="s">
        <v>141</v>
      </c>
      <c r="C34" s="31">
        <f aca="true" t="shared" si="10" ref="C34:S34">SUM(C31:C33)</f>
        <v>313842.46</v>
      </c>
      <c r="D34" s="31">
        <f t="shared" si="10"/>
        <v>419556.76</v>
      </c>
      <c r="E34" s="31">
        <f t="shared" si="10"/>
        <v>0</v>
      </c>
      <c r="F34" s="31">
        <f t="shared" si="10"/>
        <v>0</v>
      </c>
      <c r="G34" s="31">
        <f t="shared" si="10"/>
        <v>367822.53</v>
      </c>
      <c r="H34" s="31">
        <f t="shared" si="10"/>
        <v>403.7</v>
      </c>
      <c r="I34" s="31">
        <f t="shared" si="10"/>
        <v>0</v>
      </c>
      <c r="J34" s="31">
        <f t="shared" si="10"/>
        <v>33476.57</v>
      </c>
      <c r="K34" s="202">
        <f t="shared" si="10"/>
        <v>4747.68</v>
      </c>
      <c r="L34" s="31">
        <f t="shared" si="10"/>
        <v>0</v>
      </c>
      <c r="M34" s="31">
        <f t="shared" si="10"/>
        <v>13106.28</v>
      </c>
      <c r="N34" s="304">
        <v>671</v>
      </c>
      <c r="O34" s="75" t="s">
        <v>141</v>
      </c>
      <c r="P34" s="240">
        <f t="shared" si="10"/>
        <v>0</v>
      </c>
      <c r="Q34" s="106">
        <f t="shared" si="10"/>
        <v>0</v>
      </c>
      <c r="R34" s="106">
        <f t="shared" si="10"/>
        <v>0</v>
      </c>
      <c r="S34" s="30">
        <f t="shared" si="10"/>
        <v>815568</v>
      </c>
      <c r="T34" s="51">
        <f t="shared" si="3"/>
        <v>133.68387438716866</v>
      </c>
      <c r="U34" s="53">
        <f t="shared" si="9"/>
        <v>51.443504404292476</v>
      </c>
    </row>
    <row r="35" spans="1:21" s="19" customFormat="1" ht="12.75">
      <c r="A35" s="61">
        <v>68311</v>
      </c>
      <c r="B35" s="71" t="s">
        <v>146</v>
      </c>
      <c r="C35" s="120"/>
      <c r="D35" s="120"/>
      <c r="E35" s="121"/>
      <c r="F35" s="121"/>
      <c r="G35" s="121"/>
      <c r="H35" s="82"/>
      <c r="I35" s="82">
        <v>0</v>
      </c>
      <c r="J35" s="82"/>
      <c r="K35" s="203"/>
      <c r="L35" s="121"/>
      <c r="M35" s="128"/>
      <c r="N35" s="303">
        <v>68311</v>
      </c>
      <c r="O35" s="71" t="s">
        <v>146</v>
      </c>
      <c r="P35" s="241"/>
      <c r="Q35" s="77"/>
      <c r="R35" s="77"/>
      <c r="S35" s="32">
        <v>0</v>
      </c>
      <c r="T35" s="52">
        <f t="shared" si="3"/>
        <v>0</v>
      </c>
      <c r="U35" s="52">
        <f t="shared" si="9"/>
        <v>0</v>
      </c>
    </row>
    <row r="36" spans="1:21" s="19" customFormat="1" ht="12.75">
      <c r="A36" s="60">
        <v>683</v>
      </c>
      <c r="B36" s="75" t="s">
        <v>108</v>
      </c>
      <c r="C36" s="31">
        <f>C35</f>
        <v>0</v>
      </c>
      <c r="D36" s="31">
        <f aca="true" t="shared" si="11" ref="D36:S36">D35</f>
        <v>0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202">
        <f t="shared" si="11"/>
        <v>0</v>
      </c>
      <c r="L36" s="31">
        <f t="shared" si="11"/>
        <v>0</v>
      </c>
      <c r="M36" s="31">
        <f t="shared" si="11"/>
        <v>0</v>
      </c>
      <c r="N36" s="304">
        <v>683</v>
      </c>
      <c r="O36" s="75" t="s">
        <v>108</v>
      </c>
      <c r="P36" s="240">
        <f t="shared" si="11"/>
        <v>0</v>
      </c>
      <c r="Q36" s="31">
        <f t="shared" si="11"/>
        <v>0</v>
      </c>
      <c r="R36" s="31">
        <f t="shared" si="11"/>
        <v>0</v>
      </c>
      <c r="S36" s="31">
        <f t="shared" si="11"/>
        <v>0</v>
      </c>
      <c r="T36" s="53">
        <f t="shared" si="3"/>
        <v>0</v>
      </c>
      <c r="U36" s="53">
        <f t="shared" si="9"/>
        <v>0</v>
      </c>
    </row>
    <row r="37" spans="1:21" s="5" customFormat="1" ht="11.25">
      <c r="A37" s="60">
        <v>6</v>
      </c>
      <c r="B37" s="75" t="s">
        <v>11</v>
      </c>
      <c r="C37" s="31">
        <f aca="true" t="shared" si="12" ref="C37:S37">C10+C13+C16+C19+C23+C30+C34+C36+C26</f>
        <v>3025555.16</v>
      </c>
      <c r="D37" s="189">
        <f t="shared" si="12"/>
        <v>3139714.21</v>
      </c>
      <c r="E37" s="31">
        <f t="shared" si="12"/>
        <v>2712047.5</v>
      </c>
      <c r="F37" s="189">
        <f t="shared" si="12"/>
        <v>0</v>
      </c>
      <c r="G37" s="188">
        <f t="shared" si="12"/>
        <v>367822.53</v>
      </c>
      <c r="H37" s="31">
        <f t="shared" si="12"/>
        <v>403.7</v>
      </c>
      <c r="I37" s="188">
        <f t="shared" si="12"/>
        <v>0</v>
      </c>
      <c r="J37" s="188">
        <f t="shared" si="12"/>
        <v>33476.57</v>
      </c>
      <c r="K37" s="204">
        <f t="shared" si="12"/>
        <v>4747.68</v>
      </c>
      <c r="L37" s="188">
        <f t="shared" si="12"/>
        <v>0</v>
      </c>
      <c r="M37" s="188">
        <f t="shared" si="12"/>
        <v>13106.28</v>
      </c>
      <c r="N37" s="304">
        <v>6</v>
      </c>
      <c r="O37" s="75" t="s">
        <v>11</v>
      </c>
      <c r="P37" s="323">
        <f t="shared" si="12"/>
        <v>0</v>
      </c>
      <c r="Q37" s="189">
        <f t="shared" si="12"/>
        <v>8109.95</v>
      </c>
      <c r="R37" s="189">
        <f t="shared" si="12"/>
        <v>0</v>
      </c>
      <c r="S37" s="31">
        <f t="shared" si="12"/>
        <v>7001768</v>
      </c>
      <c r="T37" s="51">
        <f t="shared" si="3"/>
        <v>103.77316042719247</v>
      </c>
      <c r="U37" s="51">
        <f t="shared" si="9"/>
        <v>44.841734401939625</v>
      </c>
    </row>
    <row r="38" spans="1:21" ht="11.25" customHeight="1">
      <c r="A38" s="10">
        <v>72273</v>
      </c>
      <c r="B38" s="70" t="s">
        <v>85</v>
      </c>
      <c r="C38" s="28"/>
      <c r="D38" s="28"/>
      <c r="E38" s="28">
        <v>0</v>
      </c>
      <c r="F38" s="28"/>
      <c r="G38" s="28"/>
      <c r="H38" s="77"/>
      <c r="I38" s="77"/>
      <c r="J38" s="77"/>
      <c r="K38" s="200"/>
      <c r="L38" s="28"/>
      <c r="M38" s="134"/>
      <c r="N38" s="300">
        <v>72273</v>
      </c>
      <c r="O38" s="70" t="s">
        <v>85</v>
      </c>
      <c r="P38" s="239"/>
      <c r="Q38" s="77">
        <f>D38-E38-G38</f>
        <v>0</v>
      </c>
      <c r="R38" s="77"/>
      <c r="S38" s="29">
        <v>0</v>
      </c>
      <c r="T38" s="50">
        <f t="shared" si="3"/>
        <v>0</v>
      </c>
      <c r="U38" s="50">
        <f t="shared" si="9"/>
        <v>0</v>
      </c>
    </row>
    <row r="39" spans="1:21" ht="12.75">
      <c r="A39" s="60">
        <v>722</v>
      </c>
      <c r="B39" s="75" t="s">
        <v>153</v>
      </c>
      <c r="C39" s="31">
        <f aca="true" t="shared" si="13" ref="C39:H40">C38</f>
        <v>0</v>
      </c>
      <c r="D39" s="31">
        <f t="shared" si="13"/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/>
      <c r="J39" s="31"/>
      <c r="K39" s="202"/>
      <c r="L39" s="31"/>
      <c r="M39" s="31"/>
      <c r="N39" s="304">
        <v>722</v>
      </c>
      <c r="O39" s="75" t="s">
        <v>153</v>
      </c>
      <c r="P39" s="240"/>
      <c r="Q39" s="31">
        <f aca="true" t="shared" si="14" ref="Q39:S40">Q38</f>
        <v>0</v>
      </c>
      <c r="R39" s="31">
        <f t="shared" si="14"/>
        <v>0</v>
      </c>
      <c r="S39" s="30">
        <f t="shared" si="14"/>
        <v>0</v>
      </c>
      <c r="T39" s="51">
        <f t="shared" si="3"/>
        <v>0</v>
      </c>
      <c r="U39" s="51">
        <f t="shared" si="9"/>
        <v>0</v>
      </c>
    </row>
    <row r="40" spans="1:21" ht="12.75" customHeight="1">
      <c r="A40" s="60">
        <v>7</v>
      </c>
      <c r="B40" s="75" t="s">
        <v>96</v>
      </c>
      <c r="C40" s="31">
        <f t="shared" si="13"/>
        <v>0</v>
      </c>
      <c r="D40" s="31">
        <f t="shared" si="13"/>
        <v>0</v>
      </c>
      <c r="E40" s="31">
        <f t="shared" si="13"/>
        <v>0</v>
      </c>
      <c r="F40" s="31"/>
      <c r="G40" s="31">
        <f t="shared" si="13"/>
        <v>0</v>
      </c>
      <c r="H40" s="31">
        <f t="shared" si="13"/>
        <v>0</v>
      </c>
      <c r="I40" s="31"/>
      <c r="J40" s="31"/>
      <c r="K40" s="202"/>
      <c r="L40" s="31"/>
      <c r="M40" s="31"/>
      <c r="N40" s="304">
        <v>7</v>
      </c>
      <c r="O40" s="75" t="s">
        <v>96</v>
      </c>
      <c r="P40" s="240"/>
      <c r="Q40" s="31">
        <f t="shared" si="14"/>
        <v>0</v>
      </c>
      <c r="R40" s="31">
        <f t="shared" si="14"/>
        <v>0</v>
      </c>
      <c r="S40" s="30">
        <f t="shared" si="14"/>
        <v>0</v>
      </c>
      <c r="T40" s="51">
        <f t="shared" si="3"/>
        <v>0</v>
      </c>
      <c r="U40" s="51">
        <f t="shared" si="9"/>
        <v>0</v>
      </c>
    </row>
    <row r="41" spans="1:21" s="104" customFormat="1" ht="12" customHeight="1">
      <c r="A41" s="100"/>
      <c r="B41" s="127"/>
      <c r="C41" s="128"/>
      <c r="D41" s="128"/>
      <c r="E41" s="128"/>
      <c r="F41" s="128"/>
      <c r="G41" s="128"/>
      <c r="H41" s="128"/>
      <c r="I41" s="128"/>
      <c r="J41" s="128"/>
      <c r="K41" s="286"/>
      <c r="L41" s="128"/>
      <c r="M41" s="128"/>
      <c r="N41" s="305"/>
      <c r="O41" s="127"/>
      <c r="P41" s="287"/>
      <c r="Q41" s="128"/>
      <c r="R41" s="128"/>
      <c r="S41" s="102"/>
      <c r="T41" s="103"/>
      <c r="U41" s="103"/>
    </row>
    <row r="42" spans="1:21" ht="13.5" thickBot="1">
      <c r="A42" s="4"/>
      <c r="B42" s="122" t="s">
        <v>103</v>
      </c>
      <c r="C42" s="79">
        <f>C37+C40</f>
        <v>3025555.16</v>
      </c>
      <c r="D42" s="79">
        <f aca="true" t="shared" si="15" ref="D42:S42">D37+D40</f>
        <v>3139714.21</v>
      </c>
      <c r="E42" s="79">
        <f t="shared" si="15"/>
        <v>2712047.5</v>
      </c>
      <c r="F42" s="79">
        <f t="shared" si="15"/>
        <v>0</v>
      </c>
      <c r="G42" s="329">
        <f t="shared" si="15"/>
        <v>367822.53</v>
      </c>
      <c r="H42" s="329">
        <f t="shared" si="15"/>
        <v>403.7</v>
      </c>
      <c r="I42" s="329">
        <f t="shared" si="15"/>
        <v>0</v>
      </c>
      <c r="J42" s="329">
        <f t="shared" si="15"/>
        <v>33476.57</v>
      </c>
      <c r="K42" s="330">
        <f t="shared" si="15"/>
        <v>4747.68</v>
      </c>
      <c r="L42" s="329">
        <f t="shared" si="15"/>
        <v>0</v>
      </c>
      <c r="M42" s="329">
        <f t="shared" si="15"/>
        <v>13106.28</v>
      </c>
      <c r="N42" s="306"/>
      <c r="O42" s="122" t="s">
        <v>103</v>
      </c>
      <c r="P42" s="242">
        <f t="shared" si="15"/>
        <v>0</v>
      </c>
      <c r="Q42" s="158">
        <f>Q37+Q40</f>
        <v>8109.95</v>
      </c>
      <c r="R42" s="158">
        <f>R37+R40</f>
        <v>0</v>
      </c>
      <c r="S42" s="158">
        <f t="shared" si="15"/>
        <v>7001768</v>
      </c>
      <c r="T42" s="103">
        <f t="shared" si="3"/>
        <v>103.77316042719247</v>
      </c>
      <c r="U42" s="103">
        <f t="shared" si="9"/>
        <v>44.841734401939625</v>
      </c>
    </row>
    <row r="43" spans="1:21" ht="13.5" thickBot="1">
      <c r="A43" s="357" t="s">
        <v>2</v>
      </c>
      <c r="B43" s="351" t="s">
        <v>3</v>
      </c>
      <c r="C43" s="181" t="s">
        <v>4</v>
      </c>
      <c r="D43" s="182" t="s">
        <v>5</v>
      </c>
      <c r="E43" s="172" t="s">
        <v>172</v>
      </c>
      <c r="F43" s="173" t="s">
        <v>173</v>
      </c>
      <c r="G43" s="334" t="s">
        <v>101</v>
      </c>
      <c r="H43" s="335" t="s">
        <v>101</v>
      </c>
      <c r="I43" s="336" t="s">
        <v>171</v>
      </c>
      <c r="J43" s="337" t="s">
        <v>101</v>
      </c>
      <c r="K43" s="338" t="s">
        <v>101</v>
      </c>
      <c r="L43" s="339" t="s">
        <v>101</v>
      </c>
      <c r="M43" s="340" t="s">
        <v>101</v>
      </c>
      <c r="N43" s="363" t="s">
        <v>2</v>
      </c>
      <c r="O43" s="351" t="s">
        <v>3</v>
      </c>
      <c r="P43" s="183" t="s">
        <v>6</v>
      </c>
      <c r="Q43" s="183" t="s">
        <v>7</v>
      </c>
      <c r="R43" s="170"/>
      <c r="S43" s="328" t="s">
        <v>8</v>
      </c>
      <c r="T43" s="99" t="s">
        <v>9</v>
      </c>
      <c r="U43" s="179" t="s">
        <v>9</v>
      </c>
    </row>
    <row r="44" spans="1:21" ht="15" customHeight="1" thickBot="1">
      <c r="A44" s="358"/>
      <c r="B44" s="359"/>
      <c r="C44" s="346" t="s">
        <v>214</v>
      </c>
      <c r="D44" s="185" t="s">
        <v>215</v>
      </c>
      <c r="E44" s="171">
        <v>411</v>
      </c>
      <c r="F44" s="151">
        <v>466</v>
      </c>
      <c r="G44" s="331">
        <v>122</v>
      </c>
      <c r="H44" s="175">
        <v>41</v>
      </c>
      <c r="I44" s="160">
        <v>467</v>
      </c>
      <c r="J44" s="175">
        <v>11</v>
      </c>
      <c r="K44" s="332">
        <v>4602</v>
      </c>
      <c r="L44" s="58">
        <v>21</v>
      </c>
      <c r="M44" s="333">
        <v>15</v>
      </c>
      <c r="N44" s="364"/>
      <c r="O44" s="359"/>
      <c r="P44" s="184">
        <v>35</v>
      </c>
      <c r="Q44" s="341">
        <v>22</v>
      </c>
      <c r="R44" s="338">
        <v>511</v>
      </c>
      <c r="S44" s="174" t="s">
        <v>210</v>
      </c>
      <c r="T44" s="48" t="s">
        <v>211</v>
      </c>
      <c r="U44" s="69" t="s">
        <v>212</v>
      </c>
    </row>
    <row r="45" spans="1:21" ht="15.75">
      <c r="A45" s="6"/>
      <c r="B45" s="14" t="s">
        <v>162</v>
      </c>
      <c r="C45" s="15"/>
      <c r="D45" s="15"/>
      <c r="E45" s="229"/>
      <c r="F45" s="15"/>
      <c r="G45" s="15"/>
      <c r="H45" s="15"/>
      <c r="I45" s="15"/>
      <c r="J45" s="15"/>
      <c r="K45" s="192"/>
      <c r="L45" s="9"/>
      <c r="M45" s="315"/>
      <c r="N45" s="307"/>
      <c r="O45" s="14" t="s">
        <v>162</v>
      </c>
      <c r="P45" s="229"/>
      <c r="Q45" s="15"/>
      <c r="R45" s="15"/>
      <c r="S45" s="58"/>
      <c r="T45" s="178"/>
      <c r="U45" s="58"/>
    </row>
    <row r="46" spans="1:21" ht="12" customHeight="1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195"/>
      <c r="L46" s="26"/>
      <c r="M46" s="88"/>
      <c r="N46" s="300"/>
      <c r="O46" s="26"/>
      <c r="P46" s="232"/>
      <c r="Q46" s="97"/>
      <c r="R46" s="97"/>
      <c r="S46" s="34"/>
      <c r="T46" s="49"/>
      <c r="U46" s="26"/>
    </row>
    <row r="47" spans="1:21" ht="12" customHeight="1">
      <c r="A47" s="10">
        <v>31111</v>
      </c>
      <c r="B47" s="96" t="s">
        <v>142</v>
      </c>
      <c r="C47" s="34">
        <v>2038629.96</v>
      </c>
      <c r="D47" s="34">
        <v>2175228.32</v>
      </c>
      <c r="E47" s="34">
        <v>2149227.42</v>
      </c>
      <c r="F47" s="26"/>
      <c r="G47" s="26"/>
      <c r="H47" s="180"/>
      <c r="I47" s="180"/>
      <c r="J47" s="180">
        <v>26000.9</v>
      </c>
      <c r="K47" s="206"/>
      <c r="L47" s="34"/>
      <c r="M47" s="316"/>
      <c r="N47" s="300">
        <v>31111</v>
      </c>
      <c r="O47" s="96" t="s">
        <v>142</v>
      </c>
      <c r="P47" s="243"/>
      <c r="Q47" s="123"/>
      <c r="R47" s="123"/>
      <c r="S47" s="34">
        <v>0</v>
      </c>
      <c r="T47" s="50">
        <f t="shared" si="3"/>
        <v>106.70049801485307</v>
      </c>
      <c r="U47" s="50">
        <f aca="true" t="shared" si="16" ref="U47:U77">IF(S47&lt;&gt;0,D47/S47*100,0)</f>
        <v>0</v>
      </c>
    </row>
    <row r="48" spans="1:21" ht="12" customHeight="1">
      <c r="A48" s="13">
        <v>31113</v>
      </c>
      <c r="B48" s="124" t="s">
        <v>205</v>
      </c>
      <c r="C48" s="77">
        <v>37336.48</v>
      </c>
      <c r="D48" s="77">
        <v>21025.64</v>
      </c>
      <c r="E48" s="77">
        <f>D48</f>
        <v>21025.64</v>
      </c>
      <c r="F48" s="77"/>
      <c r="G48" s="77"/>
      <c r="H48" s="35"/>
      <c r="I48" s="35"/>
      <c r="J48" s="35"/>
      <c r="K48" s="207"/>
      <c r="L48" s="29"/>
      <c r="M48" s="107"/>
      <c r="N48" s="13">
        <v>31113</v>
      </c>
      <c r="O48" s="124" t="s">
        <v>205</v>
      </c>
      <c r="P48" s="239"/>
      <c r="Q48" s="77">
        <f>D48-E48-G48</f>
        <v>0</v>
      </c>
      <c r="R48" s="77"/>
      <c r="S48" s="35">
        <v>0</v>
      </c>
      <c r="T48" s="50">
        <f t="shared" si="3"/>
        <v>56.313932111436316</v>
      </c>
      <c r="U48" s="50">
        <f t="shared" si="16"/>
        <v>0</v>
      </c>
    </row>
    <row r="49" spans="1:21" ht="12" customHeight="1">
      <c r="A49" s="13">
        <v>31119</v>
      </c>
      <c r="B49" s="124" t="s">
        <v>105</v>
      </c>
      <c r="C49" s="77"/>
      <c r="D49" s="77"/>
      <c r="E49" s="77"/>
      <c r="F49" s="77"/>
      <c r="G49" s="77"/>
      <c r="H49" s="77"/>
      <c r="I49" s="77"/>
      <c r="J49" s="77"/>
      <c r="K49" s="200"/>
      <c r="L49" s="28"/>
      <c r="M49" s="134"/>
      <c r="N49" s="308">
        <v>31119</v>
      </c>
      <c r="O49" s="124" t="s">
        <v>105</v>
      </c>
      <c r="P49" s="239"/>
      <c r="Q49" s="77">
        <v>0</v>
      </c>
      <c r="R49" s="77"/>
      <c r="S49" s="35">
        <v>0</v>
      </c>
      <c r="T49" s="50">
        <f t="shared" si="3"/>
        <v>0</v>
      </c>
      <c r="U49" s="50">
        <f t="shared" si="16"/>
        <v>0</v>
      </c>
    </row>
    <row r="50" spans="1:21" ht="12.75">
      <c r="A50" s="62">
        <v>3111</v>
      </c>
      <c r="B50" s="125" t="s">
        <v>104</v>
      </c>
      <c r="C50" s="126">
        <f>SUM(C47:C49)</f>
        <v>2075966.44</v>
      </c>
      <c r="D50" s="126">
        <f aca="true" t="shared" si="17" ref="D50:S50">SUM(D47:D49)</f>
        <v>2196253.96</v>
      </c>
      <c r="E50" s="126">
        <f t="shared" si="17"/>
        <v>2170253.06</v>
      </c>
      <c r="F50" s="126"/>
      <c r="G50" s="126">
        <f t="shared" si="17"/>
        <v>0</v>
      </c>
      <c r="H50" s="126">
        <f t="shared" si="17"/>
        <v>0</v>
      </c>
      <c r="I50" s="126">
        <f t="shared" si="17"/>
        <v>0</v>
      </c>
      <c r="J50" s="126">
        <f t="shared" si="17"/>
        <v>26000.9</v>
      </c>
      <c r="K50" s="208"/>
      <c r="L50" s="31"/>
      <c r="M50" s="31"/>
      <c r="N50" s="309">
        <v>3111</v>
      </c>
      <c r="O50" s="125" t="s">
        <v>104</v>
      </c>
      <c r="P50" s="244">
        <f t="shared" si="17"/>
        <v>0</v>
      </c>
      <c r="Q50" s="126">
        <f t="shared" si="17"/>
        <v>0</v>
      </c>
      <c r="R50" s="126">
        <f t="shared" si="17"/>
        <v>0</v>
      </c>
      <c r="S50" s="159">
        <f t="shared" si="17"/>
        <v>0</v>
      </c>
      <c r="T50" s="53">
        <f t="shared" si="3"/>
        <v>105.79429020056799</v>
      </c>
      <c r="U50" s="53">
        <f t="shared" si="16"/>
        <v>0</v>
      </c>
    </row>
    <row r="51" spans="1:21" ht="12.75" customHeight="1">
      <c r="A51" s="10">
        <v>31131</v>
      </c>
      <c r="B51" s="70" t="s">
        <v>13</v>
      </c>
      <c r="C51" s="28">
        <v>191030.12</v>
      </c>
      <c r="D51" s="28">
        <v>77306.16</v>
      </c>
      <c r="E51" s="28">
        <v>77306.16</v>
      </c>
      <c r="F51" s="28"/>
      <c r="G51" s="28"/>
      <c r="H51" s="77"/>
      <c r="I51" s="77"/>
      <c r="J51" s="77"/>
      <c r="K51" s="200"/>
      <c r="L51" s="28"/>
      <c r="M51" s="134"/>
      <c r="N51" s="300">
        <v>31131</v>
      </c>
      <c r="O51" s="70" t="s">
        <v>13</v>
      </c>
      <c r="P51" s="239"/>
      <c r="Q51" s="77"/>
      <c r="R51" s="77"/>
      <c r="S51" s="29">
        <v>0</v>
      </c>
      <c r="T51" s="50">
        <f t="shared" si="3"/>
        <v>40.46804765656851</v>
      </c>
      <c r="U51" s="50">
        <f t="shared" si="16"/>
        <v>0</v>
      </c>
    </row>
    <row r="52" spans="1:21" ht="12.75">
      <c r="A52" s="60">
        <v>311</v>
      </c>
      <c r="B52" s="75" t="s">
        <v>14</v>
      </c>
      <c r="C52" s="31">
        <f>C50+C51</f>
        <v>2266996.56</v>
      </c>
      <c r="D52" s="31">
        <f>D50+D51</f>
        <v>2273560.12</v>
      </c>
      <c r="E52" s="31">
        <f>E50+E51</f>
        <v>2247559.22</v>
      </c>
      <c r="F52" s="31"/>
      <c r="G52" s="31">
        <f>G50+G51</f>
        <v>0</v>
      </c>
      <c r="H52" s="31">
        <f>H50+H51</f>
        <v>0</v>
      </c>
      <c r="I52" s="31">
        <f>I50+I51</f>
        <v>0</v>
      </c>
      <c r="J52" s="31">
        <f>J50+J51</f>
        <v>26000.9</v>
      </c>
      <c r="K52" s="202"/>
      <c r="L52" s="31"/>
      <c r="M52" s="31"/>
      <c r="N52" s="304">
        <v>311</v>
      </c>
      <c r="O52" s="75" t="s">
        <v>14</v>
      </c>
      <c r="P52" s="240">
        <f>P50+P51</f>
        <v>0</v>
      </c>
      <c r="Q52" s="31">
        <f>Q50+Q51</f>
        <v>0</v>
      </c>
      <c r="R52" s="31">
        <f>R50+R51</f>
        <v>0</v>
      </c>
      <c r="S52" s="30">
        <v>4778410</v>
      </c>
      <c r="T52" s="51">
        <f t="shared" si="3"/>
        <v>100.289526685475</v>
      </c>
      <c r="U52" s="51">
        <f t="shared" si="16"/>
        <v>47.5798460157249</v>
      </c>
    </row>
    <row r="53" spans="1:21" s="104" customFormat="1" ht="12" customHeight="1">
      <c r="A53" s="100">
        <v>31211</v>
      </c>
      <c r="B53" s="127" t="s">
        <v>143</v>
      </c>
      <c r="C53" s="128"/>
      <c r="D53" s="128"/>
      <c r="E53" s="128"/>
      <c r="F53" s="128"/>
      <c r="G53" s="128"/>
      <c r="H53" s="101"/>
      <c r="I53" s="101"/>
      <c r="J53" s="101"/>
      <c r="K53" s="209"/>
      <c r="L53" s="128"/>
      <c r="M53" s="128"/>
      <c r="N53" s="305">
        <v>31211</v>
      </c>
      <c r="O53" s="127" t="s">
        <v>143</v>
      </c>
      <c r="P53" s="245"/>
      <c r="Q53" s="105"/>
      <c r="R53" s="105"/>
      <c r="S53" s="102">
        <v>0</v>
      </c>
      <c r="T53" s="103">
        <f t="shared" si="3"/>
        <v>0</v>
      </c>
      <c r="U53" s="103">
        <f t="shared" si="16"/>
        <v>0</v>
      </c>
    </row>
    <row r="54" spans="1:21" ht="12" customHeight="1">
      <c r="A54" s="10">
        <v>31212</v>
      </c>
      <c r="B54" s="70" t="s">
        <v>15</v>
      </c>
      <c r="C54" s="28"/>
      <c r="D54" s="28">
        <v>7305.98</v>
      </c>
      <c r="E54" s="28">
        <v>7305.98</v>
      </c>
      <c r="F54" s="28"/>
      <c r="G54" s="28"/>
      <c r="H54" s="77"/>
      <c r="I54" s="77"/>
      <c r="J54" s="77"/>
      <c r="K54" s="200"/>
      <c r="L54" s="28"/>
      <c r="M54" s="134"/>
      <c r="N54" s="300">
        <v>31212</v>
      </c>
      <c r="O54" s="70" t="s">
        <v>15</v>
      </c>
      <c r="P54" s="239">
        <v>0</v>
      </c>
      <c r="Q54" s="77"/>
      <c r="R54" s="77"/>
      <c r="S54" s="29">
        <v>0</v>
      </c>
      <c r="T54" s="50">
        <f t="shared" si="3"/>
        <v>0</v>
      </c>
      <c r="U54" s="50">
        <f t="shared" si="16"/>
        <v>0</v>
      </c>
    </row>
    <row r="55" spans="1:21" ht="12" customHeight="1">
      <c r="A55" s="10">
        <v>31213</v>
      </c>
      <c r="B55" s="70" t="s">
        <v>16</v>
      </c>
      <c r="C55" s="28"/>
      <c r="D55" s="28"/>
      <c r="E55" s="28"/>
      <c r="F55" s="28"/>
      <c r="G55" s="28"/>
      <c r="H55" s="28"/>
      <c r="I55" s="28"/>
      <c r="J55" s="28"/>
      <c r="K55" s="210"/>
      <c r="L55" s="28"/>
      <c r="M55" s="134"/>
      <c r="N55" s="300">
        <v>31213</v>
      </c>
      <c r="O55" s="70" t="s">
        <v>16</v>
      </c>
      <c r="P55" s="246"/>
      <c r="Q55" s="28">
        <v>0</v>
      </c>
      <c r="R55" s="28"/>
      <c r="S55" s="29">
        <v>0</v>
      </c>
      <c r="T55" s="50">
        <f t="shared" si="3"/>
        <v>0</v>
      </c>
      <c r="U55" s="50">
        <f t="shared" si="16"/>
        <v>0</v>
      </c>
    </row>
    <row r="56" spans="1:21" ht="12" customHeight="1">
      <c r="A56" s="10">
        <v>31214</v>
      </c>
      <c r="B56" s="70" t="s">
        <v>17</v>
      </c>
      <c r="C56" s="28"/>
      <c r="D56" s="28"/>
      <c r="E56" s="28"/>
      <c r="F56" s="28"/>
      <c r="G56" s="28"/>
      <c r="H56" s="28"/>
      <c r="I56" s="28"/>
      <c r="J56" s="28"/>
      <c r="K56" s="210"/>
      <c r="L56" s="28"/>
      <c r="M56" s="134"/>
      <c r="N56" s="300">
        <v>31214</v>
      </c>
      <c r="O56" s="70" t="s">
        <v>17</v>
      </c>
      <c r="P56" s="246"/>
      <c r="Q56" s="28">
        <f>D56-E56-G56</f>
        <v>0</v>
      </c>
      <c r="R56" s="28"/>
      <c r="S56" s="36">
        <v>0</v>
      </c>
      <c r="T56" s="50">
        <f>IF(C56&lt;&gt;0,D56/C56*100,0)</f>
        <v>0</v>
      </c>
      <c r="U56" s="50">
        <f t="shared" si="16"/>
        <v>0</v>
      </c>
    </row>
    <row r="57" spans="1:21" ht="12" customHeight="1">
      <c r="A57" s="10">
        <v>31215</v>
      </c>
      <c r="B57" s="70" t="s">
        <v>18</v>
      </c>
      <c r="C57" s="28">
        <v>3593.43</v>
      </c>
      <c r="D57" s="28">
        <v>3702.86</v>
      </c>
      <c r="E57" s="28">
        <v>3702.86</v>
      </c>
      <c r="F57" s="28"/>
      <c r="G57" s="129"/>
      <c r="H57" s="130"/>
      <c r="I57" s="130"/>
      <c r="J57" s="130"/>
      <c r="K57" s="211"/>
      <c r="L57" s="129"/>
      <c r="M57" s="116"/>
      <c r="N57" s="300">
        <v>31215</v>
      </c>
      <c r="O57" s="70" t="s">
        <v>18</v>
      </c>
      <c r="P57" s="247"/>
      <c r="Q57" s="77">
        <f>D57-E57-G57</f>
        <v>0</v>
      </c>
      <c r="R57" s="77"/>
      <c r="S57" s="36">
        <v>0</v>
      </c>
      <c r="T57" s="50">
        <f aca="true" t="shared" si="18" ref="T57:T106">IF(C57&lt;&gt;0,D57/C57*100,0)</f>
        <v>103.04527985796301</v>
      </c>
      <c r="U57" s="50">
        <f t="shared" si="16"/>
        <v>0</v>
      </c>
    </row>
    <row r="58" spans="1:21" ht="12" customHeight="1">
      <c r="A58" s="10">
        <v>31216</v>
      </c>
      <c r="B58" s="70" t="s">
        <v>109</v>
      </c>
      <c r="C58" s="28">
        <v>48000</v>
      </c>
      <c r="D58" s="28">
        <v>60000</v>
      </c>
      <c r="E58" s="28">
        <v>60000</v>
      </c>
      <c r="F58" s="28"/>
      <c r="G58" s="129"/>
      <c r="H58" s="130"/>
      <c r="I58" s="130"/>
      <c r="J58" s="130"/>
      <c r="K58" s="211"/>
      <c r="L58" s="129"/>
      <c r="M58" s="116"/>
      <c r="N58" s="300">
        <v>31216</v>
      </c>
      <c r="O58" s="70" t="s">
        <v>109</v>
      </c>
      <c r="P58" s="247"/>
      <c r="Q58" s="77">
        <v>0</v>
      </c>
      <c r="R58" s="77"/>
      <c r="S58" s="36">
        <v>0</v>
      </c>
      <c r="T58" s="50">
        <f t="shared" si="18"/>
        <v>125</v>
      </c>
      <c r="U58" s="50">
        <f t="shared" si="16"/>
        <v>0</v>
      </c>
    </row>
    <row r="59" spans="1:21" ht="12" customHeight="1">
      <c r="A59" s="10">
        <v>31219</v>
      </c>
      <c r="B59" s="70" t="s">
        <v>118</v>
      </c>
      <c r="C59" s="28"/>
      <c r="D59" s="28">
        <v>1663</v>
      </c>
      <c r="E59" s="28">
        <v>1663</v>
      </c>
      <c r="F59" s="28"/>
      <c r="G59" s="129"/>
      <c r="H59" s="130"/>
      <c r="I59" s="130"/>
      <c r="J59" s="130"/>
      <c r="K59" s="211"/>
      <c r="L59" s="129"/>
      <c r="M59" s="116"/>
      <c r="N59" s="300">
        <v>31219</v>
      </c>
      <c r="O59" s="70" t="s">
        <v>118</v>
      </c>
      <c r="P59" s="247"/>
      <c r="Q59" s="77">
        <f>D59-E59-G59</f>
        <v>0</v>
      </c>
      <c r="R59" s="77"/>
      <c r="S59" s="36">
        <v>0</v>
      </c>
      <c r="T59" s="50">
        <f t="shared" si="18"/>
        <v>0</v>
      </c>
      <c r="U59" s="50">
        <f t="shared" si="16"/>
        <v>0</v>
      </c>
    </row>
    <row r="60" spans="1:21" ht="12.75" customHeight="1">
      <c r="A60" s="60">
        <v>312</v>
      </c>
      <c r="B60" s="75" t="s">
        <v>19</v>
      </c>
      <c r="C60" s="31">
        <f>C53+C54+C55+C56+C57+C58+C59</f>
        <v>51593.43</v>
      </c>
      <c r="D60" s="31">
        <f aca="true" t="shared" si="19" ref="D60:R60">D53+D54+D55+D56+D57+D58+D59</f>
        <v>72671.84</v>
      </c>
      <c r="E60" s="31">
        <f t="shared" si="19"/>
        <v>72671.84</v>
      </c>
      <c r="F60" s="31"/>
      <c r="G60" s="31">
        <f t="shared" si="19"/>
        <v>0</v>
      </c>
      <c r="H60" s="31">
        <f t="shared" si="19"/>
        <v>0</v>
      </c>
      <c r="I60" s="31">
        <f t="shared" si="19"/>
        <v>0</v>
      </c>
      <c r="J60" s="31">
        <f t="shared" si="19"/>
        <v>0</v>
      </c>
      <c r="K60" s="202"/>
      <c r="L60" s="31"/>
      <c r="M60" s="31"/>
      <c r="N60" s="304">
        <v>312</v>
      </c>
      <c r="O60" s="75" t="s">
        <v>19</v>
      </c>
      <c r="P60" s="240">
        <f t="shared" si="19"/>
        <v>0</v>
      </c>
      <c r="Q60" s="106">
        <f t="shared" si="19"/>
        <v>0</v>
      </c>
      <c r="R60" s="31">
        <f t="shared" si="19"/>
        <v>0</v>
      </c>
      <c r="S60" s="31">
        <v>241500</v>
      </c>
      <c r="T60" s="51">
        <f t="shared" si="18"/>
        <v>140.85483364839283</v>
      </c>
      <c r="U60" s="51">
        <f t="shared" si="16"/>
        <v>30.091859213250515</v>
      </c>
    </row>
    <row r="61" spans="1:21" ht="12" customHeight="1">
      <c r="A61" s="10">
        <v>3131</v>
      </c>
      <c r="B61" s="70" t="s">
        <v>20</v>
      </c>
      <c r="C61" s="28">
        <v>0</v>
      </c>
      <c r="D61" s="28">
        <v>0</v>
      </c>
      <c r="E61" s="28">
        <v>0</v>
      </c>
      <c r="F61" s="28"/>
      <c r="G61" s="28"/>
      <c r="H61" s="77">
        <v>0</v>
      </c>
      <c r="I61" s="77">
        <v>0</v>
      </c>
      <c r="J61" s="77">
        <v>0</v>
      </c>
      <c r="K61" s="200"/>
      <c r="L61" s="28"/>
      <c r="M61" s="134"/>
      <c r="N61" s="300">
        <v>3131</v>
      </c>
      <c r="O61" s="70" t="s">
        <v>20</v>
      </c>
      <c r="P61" s="239"/>
      <c r="Q61" s="77">
        <f>D61-E61-G61</f>
        <v>0</v>
      </c>
      <c r="R61" s="77"/>
      <c r="S61" s="29">
        <v>0</v>
      </c>
      <c r="T61" s="50">
        <f t="shared" si="18"/>
        <v>0</v>
      </c>
      <c r="U61" s="50">
        <f t="shared" si="16"/>
        <v>0</v>
      </c>
    </row>
    <row r="62" spans="1:21" ht="12.75">
      <c r="A62" s="10">
        <v>3132</v>
      </c>
      <c r="B62" s="70" t="s">
        <v>110</v>
      </c>
      <c r="C62" s="36">
        <v>373681.19</v>
      </c>
      <c r="D62" s="28">
        <v>361972.18</v>
      </c>
      <c r="E62" s="28">
        <v>357682.04</v>
      </c>
      <c r="F62" s="28"/>
      <c r="G62" s="28"/>
      <c r="H62" s="77"/>
      <c r="I62" s="77"/>
      <c r="J62" s="77">
        <v>4290.14</v>
      </c>
      <c r="K62" s="200"/>
      <c r="L62" s="28"/>
      <c r="M62" s="134"/>
      <c r="N62" s="300">
        <v>3132</v>
      </c>
      <c r="O62" s="70" t="s">
        <v>110</v>
      </c>
      <c r="P62" s="239"/>
      <c r="Q62" s="77"/>
      <c r="R62" s="77"/>
      <c r="S62" s="36">
        <v>0</v>
      </c>
      <c r="T62" s="50">
        <f t="shared" si="18"/>
        <v>96.86657762998453</v>
      </c>
      <c r="U62" s="50">
        <f t="shared" si="16"/>
        <v>0</v>
      </c>
    </row>
    <row r="63" spans="1:21" ht="12.75" customHeight="1">
      <c r="A63" s="10">
        <v>3133</v>
      </c>
      <c r="B63" s="70" t="s">
        <v>111</v>
      </c>
      <c r="C63" s="36">
        <v>634.74</v>
      </c>
      <c r="D63" s="28">
        <v>357.43</v>
      </c>
      <c r="E63" s="28">
        <v>357.43</v>
      </c>
      <c r="F63" s="28"/>
      <c r="G63" s="28">
        <v>0</v>
      </c>
      <c r="H63" s="77"/>
      <c r="I63" s="77"/>
      <c r="J63" s="77"/>
      <c r="K63" s="200"/>
      <c r="L63" s="28"/>
      <c r="M63" s="134"/>
      <c r="N63" s="300">
        <v>3133</v>
      </c>
      <c r="O63" s="70" t="s">
        <v>111</v>
      </c>
      <c r="P63" s="239"/>
      <c r="Q63" s="77"/>
      <c r="R63" s="77"/>
      <c r="S63" s="36">
        <v>0</v>
      </c>
      <c r="T63" s="50">
        <f t="shared" si="18"/>
        <v>56.31124554935879</v>
      </c>
      <c r="U63" s="50">
        <f t="shared" si="16"/>
        <v>0</v>
      </c>
    </row>
    <row r="64" spans="1:21" ht="12.75">
      <c r="A64" s="60">
        <v>313</v>
      </c>
      <c r="B64" s="75" t="s">
        <v>21</v>
      </c>
      <c r="C64" s="31">
        <f>C61+C62+C63</f>
        <v>374315.93</v>
      </c>
      <c r="D64" s="31">
        <f>D61+D62+D63</f>
        <v>362329.61</v>
      </c>
      <c r="E64" s="31">
        <f>E61+E62+E63</f>
        <v>358039.47</v>
      </c>
      <c r="F64" s="31"/>
      <c r="G64" s="31">
        <f>G61+G62+G63</f>
        <v>0</v>
      </c>
      <c r="H64" s="31">
        <f>H61+H62+H63</f>
        <v>0</v>
      </c>
      <c r="I64" s="31">
        <f>I61+I62+I63</f>
        <v>0</v>
      </c>
      <c r="J64" s="31">
        <f>J61+J62+J63</f>
        <v>4290.14</v>
      </c>
      <c r="K64" s="202"/>
      <c r="L64" s="31"/>
      <c r="M64" s="31"/>
      <c r="N64" s="304">
        <v>313</v>
      </c>
      <c r="O64" s="75" t="s">
        <v>21</v>
      </c>
      <c r="P64" s="240">
        <f>P61+P62+P63</f>
        <v>0</v>
      </c>
      <c r="Q64" s="31">
        <f>Q61+Q62+Q63</f>
        <v>0</v>
      </c>
      <c r="R64" s="31">
        <f>R61+R62+R63</f>
        <v>0</v>
      </c>
      <c r="S64" s="30">
        <v>790012</v>
      </c>
      <c r="T64" s="51">
        <f t="shared" si="18"/>
        <v>96.79780660149837</v>
      </c>
      <c r="U64" s="51">
        <f t="shared" si="16"/>
        <v>45.86381092945423</v>
      </c>
    </row>
    <row r="65" spans="1:21" ht="12.75">
      <c r="A65" s="10">
        <v>32111</v>
      </c>
      <c r="B65" s="70" t="s">
        <v>22</v>
      </c>
      <c r="C65" s="36">
        <v>1000</v>
      </c>
      <c r="D65" s="36">
        <v>1740</v>
      </c>
      <c r="E65" s="28"/>
      <c r="F65" s="28"/>
      <c r="G65" s="36">
        <v>1740</v>
      </c>
      <c r="H65" s="131"/>
      <c r="I65" s="131"/>
      <c r="J65" s="131"/>
      <c r="K65" s="212"/>
      <c r="L65" s="36"/>
      <c r="M65" s="117"/>
      <c r="N65" s="300">
        <v>32111</v>
      </c>
      <c r="O65" s="70" t="s">
        <v>22</v>
      </c>
      <c r="P65" s="248"/>
      <c r="Q65" s="77">
        <f aca="true" t="shared" si="20" ref="Q65:Q71">D65-E65-G65-P65-H65</f>
        <v>0</v>
      </c>
      <c r="R65" s="77"/>
      <c r="S65" s="29">
        <v>0</v>
      </c>
      <c r="T65" s="50">
        <f t="shared" si="18"/>
        <v>174</v>
      </c>
      <c r="U65" s="50">
        <f t="shared" si="16"/>
        <v>0</v>
      </c>
    </row>
    <row r="66" spans="1:21" ht="12" customHeight="1">
      <c r="A66" s="10">
        <v>32112</v>
      </c>
      <c r="B66" s="70" t="s">
        <v>97</v>
      </c>
      <c r="C66" s="36"/>
      <c r="D66" s="36"/>
      <c r="E66" s="28"/>
      <c r="F66" s="28"/>
      <c r="G66" s="36"/>
      <c r="H66" s="131"/>
      <c r="I66" s="131"/>
      <c r="J66" s="131"/>
      <c r="K66" s="212"/>
      <c r="L66" s="36"/>
      <c r="M66" s="117"/>
      <c r="N66" s="300">
        <v>32112</v>
      </c>
      <c r="O66" s="70" t="s">
        <v>97</v>
      </c>
      <c r="P66" s="248"/>
      <c r="Q66" s="77">
        <f t="shared" si="20"/>
        <v>0</v>
      </c>
      <c r="R66" s="77"/>
      <c r="S66" s="29">
        <v>0</v>
      </c>
      <c r="T66" s="50">
        <f t="shared" si="18"/>
        <v>0</v>
      </c>
      <c r="U66" s="50">
        <f t="shared" si="16"/>
        <v>0</v>
      </c>
    </row>
    <row r="67" spans="1:21" ht="12.75">
      <c r="A67" s="10">
        <v>32113</v>
      </c>
      <c r="B67" s="70" t="s">
        <v>98</v>
      </c>
      <c r="C67" s="36"/>
      <c r="D67" s="36">
        <v>1440</v>
      </c>
      <c r="E67" s="28"/>
      <c r="F67" s="28"/>
      <c r="G67" s="36">
        <v>1440</v>
      </c>
      <c r="H67" s="131"/>
      <c r="I67" s="131"/>
      <c r="J67" s="131"/>
      <c r="K67" s="212"/>
      <c r="L67" s="36"/>
      <c r="M67" s="117"/>
      <c r="N67" s="300">
        <v>32113</v>
      </c>
      <c r="O67" s="70" t="s">
        <v>98</v>
      </c>
      <c r="P67" s="248"/>
      <c r="Q67" s="77">
        <f t="shared" si="20"/>
        <v>0</v>
      </c>
      <c r="R67" s="77"/>
      <c r="S67" s="29">
        <v>0</v>
      </c>
      <c r="T67" s="50">
        <f t="shared" si="18"/>
        <v>0</v>
      </c>
      <c r="U67" s="50">
        <f t="shared" si="16"/>
        <v>0</v>
      </c>
    </row>
    <row r="68" spans="1:21" ht="12.75">
      <c r="A68" s="10">
        <v>32114</v>
      </c>
      <c r="B68" s="70" t="s">
        <v>99</v>
      </c>
      <c r="C68" s="28"/>
      <c r="D68" s="36"/>
      <c r="E68" s="28"/>
      <c r="F68" s="28"/>
      <c r="G68" s="36"/>
      <c r="H68" s="131"/>
      <c r="I68" s="131"/>
      <c r="J68" s="131"/>
      <c r="K68" s="212"/>
      <c r="L68" s="36"/>
      <c r="M68" s="117"/>
      <c r="N68" s="300">
        <v>32114</v>
      </c>
      <c r="O68" s="70" t="s">
        <v>99</v>
      </c>
      <c r="P68" s="248"/>
      <c r="Q68" s="77">
        <f t="shared" si="20"/>
        <v>0</v>
      </c>
      <c r="R68" s="77"/>
      <c r="S68" s="29">
        <v>0</v>
      </c>
      <c r="T68" s="50">
        <f t="shared" si="18"/>
        <v>0</v>
      </c>
      <c r="U68" s="50">
        <f t="shared" si="16"/>
        <v>0</v>
      </c>
    </row>
    <row r="69" spans="1:21" ht="12" customHeight="1">
      <c r="A69" s="10">
        <v>32115</v>
      </c>
      <c r="B69" s="70" t="s">
        <v>23</v>
      </c>
      <c r="C69" s="36">
        <v>2126</v>
      </c>
      <c r="D69" s="36">
        <v>1735.52</v>
      </c>
      <c r="E69" s="28"/>
      <c r="F69" s="28"/>
      <c r="G69" s="36">
        <v>1735.52</v>
      </c>
      <c r="H69" s="131"/>
      <c r="I69" s="131"/>
      <c r="J69" s="131"/>
      <c r="K69" s="212"/>
      <c r="L69" s="36"/>
      <c r="M69" s="117"/>
      <c r="N69" s="300">
        <v>32115</v>
      </c>
      <c r="O69" s="70" t="s">
        <v>23</v>
      </c>
      <c r="P69" s="248"/>
      <c r="Q69" s="77"/>
      <c r="R69" s="77"/>
      <c r="S69" s="29">
        <v>0</v>
      </c>
      <c r="T69" s="50">
        <f t="shared" si="18"/>
        <v>81.63311382878645</v>
      </c>
      <c r="U69" s="50">
        <f t="shared" si="16"/>
        <v>0</v>
      </c>
    </row>
    <row r="70" spans="1:21" ht="12.75">
      <c r="A70" s="10">
        <v>32116</v>
      </c>
      <c r="B70" s="70" t="s">
        <v>107</v>
      </c>
      <c r="C70" s="36"/>
      <c r="D70" s="36"/>
      <c r="E70" s="28"/>
      <c r="F70" s="28"/>
      <c r="G70" s="36"/>
      <c r="H70" s="131"/>
      <c r="I70" s="131"/>
      <c r="J70" s="131"/>
      <c r="K70" s="212"/>
      <c r="L70" s="36"/>
      <c r="M70" s="117"/>
      <c r="N70" s="300">
        <v>32116</v>
      </c>
      <c r="O70" s="70" t="s">
        <v>107</v>
      </c>
      <c r="P70" s="248"/>
      <c r="Q70" s="77"/>
      <c r="R70" s="77"/>
      <c r="S70" s="29">
        <v>0</v>
      </c>
      <c r="T70" s="50">
        <f t="shared" si="18"/>
        <v>0</v>
      </c>
      <c r="U70" s="50">
        <f t="shared" si="16"/>
        <v>0</v>
      </c>
    </row>
    <row r="71" spans="1:21" ht="12" customHeight="1">
      <c r="A71" s="10">
        <v>32119</v>
      </c>
      <c r="B71" s="70" t="s">
        <v>129</v>
      </c>
      <c r="C71" s="36"/>
      <c r="D71" s="36"/>
      <c r="E71" s="28"/>
      <c r="F71" s="28"/>
      <c r="G71" s="36"/>
      <c r="H71" s="131"/>
      <c r="I71" s="131"/>
      <c r="J71" s="131"/>
      <c r="K71" s="212"/>
      <c r="L71" s="36"/>
      <c r="M71" s="117"/>
      <c r="N71" s="300">
        <v>32119</v>
      </c>
      <c r="O71" s="70" t="s">
        <v>129</v>
      </c>
      <c r="P71" s="248"/>
      <c r="Q71" s="77">
        <f t="shared" si="20"/>
        <v>0</v>
      </c>
      <c r="R71" s="77"/>
      <c r="S71" s="29">
        <v>0</v>
      </c>
      <c r="T71" s="50">
        <f t="shared" si="18"/>
        <v>0</v>
      </c>
      <c r="U71" s="50">
        <f t="shared" si="16"/>
        <v>0</v>
      </c>
    </row>
    <row r="72" spans="1:21" ht="12.75">
      <c r="A72" s="12">
        <v>3211</v>
      </c>
      <c r="B72" s="72" t="s">
        <v>24</v>
      </c>
      <c r="C72" s="39">
        <f>C65+C66+C67+C68+C69+C70+C71</f>
        <v>3126</v>
      </c>
      <c r="D72" s="39">
        <f>D65+D66+D67+D68+D69+D70+D71</f>
        <v>4915.52</v>
      </c>
      <c r="E72" s="39">
        <f aca="true" t="shared" si="21" ref="E72:S72">E65+E66+E67+E68+E69+E70+E71</f>
        <v>0</v>
      </c>
      <c r="F72" s="39"/>
      <c r="G72" s="39">
        <f t="shared" si="21"/>
        <v>4915.52</v>
      </c>
      <c r="H72" s="39">
        <f t="shared" si="21"/>
        <v>0</v>
      </c>
      <c r="I72" s="39">
        <f t="shared" si="21"/>
        <v>0</v>
      </c>
      <c r="J72" s="39"/>
      <c r="K72" s="213"/>
      <c r="L72" s="39"/>
      <c r="M72" s="39"/>
      <c r="N72" s="302">
        <v>3211</v>
      </c>
      <c r="O72" s="72" t="s">
        <v>24</v>
      </c>
      <c r="P72" s="249">
        <f t="shared" si="21"/>
        <v>0</v>
      </c>
      <c r="Q72" s="39">
        <f t="shared" si="21"/>
        <v>0</v>
      </c>
      <c r="R72" s="39">
        <f t="shared" si="21"/>
        <v>0</v>
      </c>
      <c r="S72" s="39">
        <f t="shared" si="21"/>
        <v>0</v>
      </c>
      <c r="T72" s="53">
        <f t="shared" si="18"/>
        <v>157.2463211772233</v>
      </c>
      <c r="U72" s="53">
        <f t="shared" si="16"/>
        <v>0</v>
      </c>
    </row>
    <row r="73" spans="1:21" ht="12.75">
      <c r="A73" s="10">
        <v>32121</v>
      </c>
      <c r="B73" s="70" t="s">
        <v>25</v>
      </c>
      <c r="C73" s="36">
        <v>80988.35</v>
      </c>
      <c r="D73" s="36">
        <v>127537.74</v>
      </c>
      <c r="E73" s="129">
        <v>0</v>
      </c>
      <c r="F73" s="129"/>
      <c r="G73" s="36">
        <v>125175.42</v>
      </c>
      <c r="H73" s="131"/>
      <c r="I73" s="131"/>
      <c r="J73" s="131">
        <v>2362.32</v>
      </c>
      <c r="K73" s="212"/>
      <c r="L73" s="36"/>
      <c r="M73" s="117"/>
      <c r="N73" s="300">
        <v>32121</v>
      </c>
      <c r="O73" s="70" t="s">
        <v>25</v>
      </c>
      <c r="P73" s="248"/>
      <c r="Q73" s="77"/>
      <c r="R73" s="77"/>
      <c r="S73" s="36">
        <v>0</v>
      </c>
      <c r="T73" s="50">
        <f t="shared" si="18"/>
        <v>157.47664941933007</v>
      </c>
      <c r="U73" s="50">
        <f t="shared" si="16"/>
        <v>0</v>
      </c>
    </row>
    <row r="74" spans="1:21" ht="12" customHeight="1">
      <c r="A74" s="12">
        <v>3212</v>
      </c>
      <c r="B74" s="72" t="s">
        <v>25</v>
      </c>
      <c r="C74" s="39">
        <f>C73</f>
        <v>80988.35</v>
      </c>
      <c r="D74" s="39">
        <f aca="true" t="shared" si="22" ref="D74:S74">D73</f>
        <v>127537.74</v>
      </c>
      <c r="E74" s="39">
        <f t="shared" si="22"/>
        <v>0</v>
      </c>
      <c r="F74" s="39"/>
      <c r="G74" s="39">
        <f t="shared" si="22"/>
        <v>125175.42</v>
      </c>
      <c r="H74" s="39">
        <f t="shared" si="22"/>
        <v>0</v>
      </c>
      <c r="I74" s="39">
        <f t="shared" si="22"/>
        <v>0</v>
      </c>
      <c r="J74" s="39">
        <f t="shared" si="22"/>
        <v>2362.32</v>
      </c>
      <c r="K74" s="213"/>
      <c r="L74" s="39"/>
      <c r="M74" s="39"/>
      <c r="N74" s="302">
        <v>3212</v>
      </c>
      <c r="O74" s="72" t="s">
        <v>25</v>
      </c>
      <c r="P74" s="249">
        <f t="shared" si="22"/>
        <v>0</v>
      </c>
      <c r="Q74" s="39">
        <f t="shared" si="22"/>
        <v>0</v>
      </c>
      <c r="R74" s="39">
        <f t="shared" si="22"/>
        <v>0</v>
      </c>
      <c r="S74" s="39">
        <f t="shared" si="22"/>
        <v>0</v>
      </c>
      <c r="T74" s="53">
        <f t="shared" si="18"/>
        <v>157.47664941933007</v>
      </c>
      <c r="U74" s="53">
        <f t="shared" si="16"/>
        <v>0</v>
      </c>
    </row>
    <row r="75" spans="1:21" ht="12.75">
      <c r="A75" s="10">
        <v>32131</v>
      </c>
      <c r="B75" s="70" t="s">
        <v>26</v>
      </c>
      <c r="C75" s="28"/>
      <c r="D75" s="28">
        <v>1075</v>
      </c>
      <c r="E75" s="28"/>
      <c r="F75" s="28"/>
      <c r="G75" s="28">
        <v>1075</v>
      </c>
      <c r="H75" s="77"/>
      <c r="I75" s="28"/>
      <c r="J75" s="28"/>
      <c r="K75" s="210"/>
      <c r="L75" s="28"/>
      <c r="M75" s="134"/>
      <c r="N75" s="300">
        <v>32131</v>
      </c>
      <c r="O75" s="70" t="s">
        <v>26</v>
      </c>
      <c r="P75" s="246"/>
      <c r="Q75" s="28"/>
      <c r="R75" s="28"/>
      <c r="S75" s="29">
        <v>0</v>
      </c>
      <c r="T75" s="50">
        <f t="shared" si="18"/>
        <v>0</v>
      </c>
      <c r="U75" s="50">
        <f t="shared" si="16"/>
        <v>0</v>
      </c>
    </row>
    <row r="76" spans="1:21" ht="12.75">
      <c r="A76" s="10">
        <v>32132</v>
      </c>
      <c r="B76" s="70" t="s">
        <v>27</v>
      </c>
      <c r="C76" s="28"/>
      <c r="D76" s="28">
        <v>2150</v>
      </c>
      <c r="E76" s="28"/>
      <c r="F76" s="28"/>
      <c r="G76" s="28">
        <v>2150</v>
      </c>
      <c r="H76" s="77"/>
      <c r="I76" s="77"/>
      <c r="J76" s="77"/>
      <c r="K76" s="200"/>
      <c r="L76" s="28"/>
      <c r="M76" s="134"/>
      <c r="N76" s="300">
        <v>32132</v>
      </c>
      <c r="O76" s="70" t="s">
        <v>27</v>
      </c>
      <c r="P76" s="239"/>
      <c r="Q76" s="77"/>
      <c r="R76" s="77"/>
      <c r="S76" s="29">
        <v>0</v>
      </c>
      <c r="T76" s="50"/>
      <c r="U76" s="50">
        <f t="shared" si="16"/>
        <v>0</v>
      </c>
    </row>
    <row r="77" spans="1:21" ht="12.75">
      <c r="A77" s="12">
        <v>3213</v>
      </c>
      <c r="B77" s="72" t="s">
        <v>28</v>
      </c>
      <c r="C77" s="39">
        <f>C75+C76</f>
        <v>0</v>
      </c>
      <c r="D77" s="39">
        <f>D75+D76</f>
        <v>3225</v>
      </c>
      <c r="E77" s="39">
        <f aca="true" t="shared" si="23" ref="E77:S77">E75+E76</f>
        <v>0</v>
      </c>
      <c r="F77" s="39"/>
      <c r="G77" s="39">
        <f t="shared" si="23"/>
        <v>3225</v>
      </c>
      <c r="H77" s="39">
        <f t="shared" si="23"/>
        <v>0</v>
      </c>
      <c r="I77" s="39">
        <f t="shared" si="23"/>
        <v>0</v>
      </c>
      <c r="J77" s="39">
        <f t="shared" si="23"/>
        <v>0</v>
      </c>
      <c r="K77" s="213"/>
      <c r="L77" s="39"/>
      <c r="M77" s="39"/>
      <c r="N77" s="302">
        <v>3213</v>
      </c>
      <c r="O77" s="72" t="s">
        <v>28</v>
      </c>
      <c r="P77" s="249">
        <f t="shared" si="23"/>
        <v>0</v>
      </c>
      <c r="Q77" s="39">
        <f t="shared" si="23"/>
        <v>0</v>
      </c>
      <c r="R77" s="39">
        <f t="shared" si="23"/>
        <v>0</v>
      </c>
      <c r="S77" s="39">
        <f t="shared" si="23"/>
        <v>0</v>
      </c>
      <c r="T77" s="53">
        <f t="shared" si="18"/>
        <v>0</v>
      </c>
      <c r="U77" s="53">
        <f t="shared" si="16"/>
        <v>0</v>
      </c>
    </row>
    <row r="78" spans="1:21" s="104" customFormat="1" ht="12.75">
      <c r="A78" s="87">
        <v>32149</v>
      </c>
      <c r="B78" s="133" t="s">
        <v>176</v>
      </c>
      <c r="C78" s="134"/>
      <c r="D78" s="134">
        <v>0</v>
      </c>
      <c r="E78" s="134"/>
      <c r="F78" s="134"/>
      <c r="G78" s="134">
        <v>0</v>
      </c>
      <c r="H78" s="134"/>
      <c r="I78" s="134"/>
      <c r="J78" s="134"/>
      <c r="K78" s="214"/>
      <c r="L78" s="134"/>
      <c r="M78" s="134"/>
      <c r="N78" s="303">
        <v>32149</v>
      </c>
      <c r="O78" s="133" t="s">
        <v>176</v>
      </c>
      <c r="P78" s="250"/>
      <c r="Q78" s="134"/>
      <c r="R78" s="134"/>
      <c r="S78" s="134">
        <v>0</v>
      </c>
      <c r="T78" s="95"/>
      <c r="U78" s="95"/>
    </row>
    <row r="79" spans="1:21" ht="12.75">
      <c r="A79" s="60">
        <v>321</v>
      </c>
      <c r="B79" s="75" t="s">
        <v>29</v>
      </c>
      <c r="C79" s="31">
        <f>C72+C74+C77+C78</f>
        <v>84114.35</v>
      </c>
      <c r="D79" s="31">
        <f aca="true" t="shared" si="24" ref="D79:R79">D72+D74+D77+D78</f>
        <v>135678.26</v>
      </c>
      <c r="E79" s="31">
        <f t="shared" si="24"/>
        <v>0</v>
      </c>
      <c r="F79" s="31">
        <f t="shared" si="24"/>
        <v>0</v>
      </c>
      <c r="G79" s="31">
        <f t="shared" si="24"/>
        <v>133315.94</v>
      </c>
      <c r="H79" s="31">
        <f t="shared" si="24"/>
        <v>0</v>
      </c>
      <c r="I79" s="31">
        <f t="shared" si="24"/>
        <v>0</v>
      </c>
      <c r="J79" s="31">
        <f t="shared" si="24"/>
        <v>2362.32</v>
      </c>
      <c r="K79" s="202"/>
      <c r="L79" s="31"/>
      <c r="M79" s="31"/>
      <c r="N79" s="304">
        <v>321</v>
      </c>
      <c r="O79" s="75" t="s">
        <v>29</v>
      </c>
      <c r="P79" s="240">
        <f t="shared" si="24"/>
        <v>0</v>
      </c>
      <c r="Q79" s="31">
        <f t="shared" si="24"/>
        <v>0</v>
      </c>
      <c r="R79" s="31">
        <f t="shared" si="24"/>
        <v>0</v>
      </c>
      <c r="S79" s="31">
        <v>202400</v>
      </c>
      <c r="T79" s="51">
        <f t="shared" si="18"/>
        <v>161.30215593415392</v>
      </c>
      <c r="U79" s="51">
        <f aca="true" t="shared" si="25" ref="U79:U84">IF(S79&lt;&gt;0,D79/S79*100,0)</f>
        <v>67.03471343873518</v>
      </c>
    </row>
    <row r="80" spans="1:21" ht="12.75">
      <c r="A80" s="10">
        <v>32211</v>
      </c>
      <c r="B80" s="70" t="s">
        <v>30</v>
      </c>
      <c r="C80" s="28">
        <v>5350.82</v>
      </c>
      <c r="D80" s="28">
        <v>5996.66</v>
      </c>
      <c r="E80" s="28"/>
      <c r="F80" s="28"/>
      <c r="G80" s="28">
        <v>5996.66</v>
      </c>
      <c r="H80" s="77"/>
      <c r="I80" s="77"/>
      <c r="J80" s="77"/>
      <c r="K80" s="200"/>
      <c r="L80" s="28"/>
      <c r="M80" s="134"/>
      <c r="N80" s="300">
        <v>32211</v>
      </c>
      <c r="O80" s="70" t="s">
        <v>30</v>
      </c>
      <c r="P80" s="239"/>
      <c r="Q80" s="77"/>
      <c r="R80" s="77"/>
      <c r="S80" s="29">
        <v>0</v>
      </c>
      <c r="T80" s="50">
        <f t="shared" si="18"/>
        <v>112.06992573100945</v>
      </c>
      <c r="U80" s="50">
        <f t="shared" si="25"/>
        <v>0</v>
      </c>
    </row>
    <row r="81" spans="1:21" ht="12.75">
      <c r="A81" s="10">
        <v>32212</v>
      </c>
      <c r="B81" s="70" t="s">
        <v>31</v>
      </c>
      <c r="C81" s="28">
        <v>4268.03</v>
      </c>
      <c r="D81" s="28">
        <v>2674.28</v>
      </c>
      <c r="E81" s="28"/>
      <c r="F81" s="28"/>
      <c r="G81" s="28">
        <v>2674.28</v>
      </c>
      <c r="H81" s="77"/>
      <c r="I81" s="77"/>
      <c r="J81" s="77"/>
      <c r="K81" s="200"/>
      <c r="L81" s="28"/>
      <c r="M81" s="134"/>
      <c r="N81" s="300">
        <v>32212</v>
      </c>
      <c r="O81" s="70" t="s">
        <v>31</v>
      </c>
      <c r="P81" s="239"/>
      <c r="Q81" s="77"/>
      <c r="R81" s="77"/>
      <c r="S81" s="29">
        <v>0</v>
      </c>
      <c r="T81" s="50">
        <f t="shared" si="18"/>
        <v>62.658416177955644</v>
      </c>
      <c r="U81" s="50">
        <f t="shared" si="25"/>
        <v>0</v>
      </c>
    </row>
    <row r="82" spans="1:21" ht="12.75">
      <c r="A82" s="10">
        <v>32214</v>
      </c>
      <c r="B82" s="70" t="s">
        <v>32</v>
      </c>
      <c r="C82" s="28">
        <v>3168.16</v>
      </c>
      <c r="D82" s="28">
        <v>4823.41</v>
      </c>
      <c r="E82" s="28"/>
      <c r="F82" s="28"/>
      <c r="G82" s="28">
        <v>4823.41</v>
      </c>
      <c r="H82" s="77"/>
      <c r="I82" s="77"/>
      <c r="J82" s="77"/>
      <c r="K82" s="200"/>
      <c r="L82" s="28"/>
      <c r="M82" s="134"/>
      <c r="N82" s="300">
        <v>32214</v>
      </c>
      <c r="O82" s="70" t="s">
        <v>32</v>
      </c>
      <c r="P82" s="239"/>
      <c r="Q82" s="77"/>
      <c r="R82" s="77"/>
      <c r="S82" s="29">
        <v>0</v>
      </c>
      <c r="T82" s="50">
        <f t="shared" si="18"/>
        <v>152.24641432250897</v>
      </c>
      <c r="U82" s="50">
        <f t="shared" si="25"/>
        <v>0</v>
      </c>
    </row>
    <row r="83" spans="1:21" ht="12.75">
      <c r="A83" s="10">
        <v>32216</v>
      </c>
      <c r="B83" s="70" t="s">
        <v>33</v>
      </c>
      <c r="C83" s="28">
        <v>4247.08</v>
      </c>
      <c r="D83" s="28">
        <v>2404.61</v>
      </c>
      <c r="E83" s="28"/>
      <c r="F83" s="28"/>
      <c r="G83" s="28">
        <v>2404.61</v>
      </c>
      <c r="H83" s="77"/>
      <c r="I83" s="77"/>
      <c r="J83" s="77"/>
      <c r="K83" s="200"/>
      <c r="L83" s="28"/>
      <c r="M83" s="134"/>
      <c r="N83" s="300">
        <v>32216</v>
      </c>
      <c r="O83" s="70" t="s">
        <v>33</v>
      </c>
      <c r="P83" s="239"/>
      <c r="Q83" s="77"/>
      <c r="R83" s="77"/>
      <c r="S83" s="29">
        <v>0</v>
      </c>
      <c r="T83" s="50">
        <f t="shared" si="18"/>
        <v>56.61795869161872</v>
      </c>
      <c r="U83" s="50">
        <f t="shared" si="25"/>
        <v>0</v>
      </c>
    </row>
    <row r="84" spans="1:21" ht="15" customHeight="1">
      <c r="A84" s="87">
        <v>32219</v>
      </c>
      <c r="B84" s="94" t="s">
        <v>159</v>
      </c>
      <c r="C84" s="153">
        <v>20307.9</v>
      </c>
      <c r="D84" s="153">
        <v>3949.37</v>
      </c>
      <c r="E84" s="153"/>
      <c r="F84" s="153"/>
      <c r="G84" s="153">
        <v>3949.37</v>
      </c>
      <c r="H84" s="153"/>
      <c r="I84" s="153"/>
      <c r="J84" s="153"/>
      <c r="K84" s="298">
        <v>0</v>
      </c>
      <c r="L84" s="153"/>
      <c r="M84" s="153"/>
      <c r="N84" s="303">
        <v>32219</v>
      </c>
      <c r="O84" s="94" t="s">
        <v>159</v>
      </c>
      <c r="P84" s="251">
        <v>0</v>
      </c>
      <c r="Q84" s="190"/>
      <c r="R84" s="153"/>
      <c r="S84" s="153">
        <v>0</v>
      </c>
      <c r="T84" s="95">
        <f t="shared" si="18"/>
        <v>19.44745640858976</v>
      </c>
      <c r="U84" s="95">
        <f t="shared" si="25"/>
        <v>0</v>
      </c>
    </row>
    <row r="85" spans="1:21" ht="15" customHeight="1" thickBot="1">
      <c r="A85" s="345"/>
      <c r="B85" s="288"/>
      <c r="C85" s="289"/>
      <c r="D85" s="290"/>
      <c r="E85" s="291"/>
      <c r="F85" s="291"/>
      <c r="G85" s="292"/>
      <c r="H85" s="269"/>
      <c r="I85" s="293"/>
      <c r="J85" s="269"/>
      <c r="K85" s="294"/>
      <c r="L85" s="343"/>
      <c r="M85" s="343"/>
      <c r="N85" s="303"/>
      <c r="O85" s="288"/>
      <c r="P85" s="294"/>
      <c r="Q85" s="295"/>
      <c r="R85" s="294"/>
      <c r="S85" s="296"/>
      <c r="T85" s="297"/>
      <c r="U85" s="297"/>
    </row>
    <row r="86" spans="1:21" ht="12.75" customHeight="1" thickBot="1">
      <c r="A86" s="360" t="s">
        <v>2</v>
      </c>
      <c r="B86" s="353" t="s">
        <v>3</v>
      </c>
      <c r="C86" s="24" t="s">
        <v>4</v>
      </c>
      <c r="D86" s="67" t="s">
        <v>5</v>
      </c>
      <c r="E86" s="172" t="s">
        <v>172</v>
      </c>
      <c r="F86" s="173" t="s">
        <v>173</v>
      </c>
      <c r="G86" s="148" t="s">
        <v>101</v>
      </c>
      <c r="H86" s="67" t="s">
        <v>101</v>
      </c>
      <c r="I86" s="24" t="s">
        <v>171</v>
      </c>
      <c r="J86" s="149" t="s">
        <v>101</v>
      </c>
      <c r="K86" s="186" t="s">
        <v>101</v>
      </c>
      <c r="L86" s="344" t="s">
        <v>101</v>
      </c>
      <c r="M86" s="340" t="s">
        <v>101</v>
      </c>
      <c r="N86" s="362" t="s">
        <v>2</v>
      </c>
      <c r="O86" s="351" t="s">
        <v>3</v>
      </c>
      <c r="P86" s="183" t="s">
        <v>6</v>
      </c>
      <c r="Q86" s="183" t="s">
        <v>7</v>
      </c>
      <c r="R86" s="170"/>
      <c r="S86" s="68" t="s">
        <v>8</v>
      </c>
      <c r="T86" s="99" t="s">
        <v>9</v>
      </c>
      <c r="U86" s="99" t="s">
        <v>9</v>
      </c>
    </row>
    <row r="87" spans="1:21" ht="12.75" customHeight="1" thickBot="1">
      <c r="A87" s="361"/>
      <c r="B87" s="354"/>
      <c r="C87" s="25" t="s">
        <v>214</v>
      </c>
      <c r="D87" s="147" t="s">
        <v>215</v>
      </c>
      <c r="E87" s="150">
        <v>411</v>
      </c>
      <c r="F87" s="151">
        <v>466</v>
      </c>
      <c r="G87" s="150">
        <v>122</v>
      </c>
      <c r="H87" s="151">
        <v>41</v>
      </c>
      <c r="I87" s="160">
        <v>467</v>
      </c>
      <c r="J87" s="151">
        <v>11</v>
      </c>
      <c r="K87" s="187">
        <v>4602</v>
      </c>
      <c r="L87" s="58">
        <v>21</v>
      </c>
      <c r="M87" s="333">
        <v>15</v>
      </c>
      <c r="N87" s="362"/>
      <c r="O87" s="352"/>
      <c r="P87" s="160">
        <v>35</v>
      </c>
      <c r="Q87" s="175">
        <v>22</v>
      </c>
      <c r="R87" s="184">
        <v>511</v>
      </c>
      <c r="S87" s="174" t="s">
        <v>210</v>
      </c>
      <c r="T87" s="48" t="s">
        <v>211</v>
      </c>
      <c r="U87" s="69" t="s">
        <v>212</v>
      </c>
    </row>
    <row r="88" spans="1:21" ht="12.75">
      <c r="A88" s="62">
        <v>3221</v>
      </c>
      <c r="B88" s="72" t="s">
        <v>34</v>
      </c>
      <c r="C88" s="39">
        <f aca="true" t="shared" si="26" ref="C88:S88">C80+C81+C82+C83+C84</f>
        <v>37341.99</v>
      </c>
      <c r="D88" s="39">
        <f t="shared" si="26"/>
        <v>19848.33</v>
      </c>
      <c r="E88" s="176">
        <f t="shared" si="26"/>
        <v>0</v>
      </c>
      <c r="F88" s="176">
        <f t="shared" si="26"/>
        <v>0</v>
      </c>
      <c r="G88" s="176">
        <f t="shared" si="26"/>
        <v>19848.33</v>
      </c>
      <c r="H88" s="176">
        <f t="shared" si="26"/>
        <v>0</v>
      </c>
      <c r="I88" s="176">
        <f t="shared" si="26"/>
        <v>0</v>
      </c>
      <c r="J88" s="176">
        <f t="shared" si="26"/>
        <v>0</v>
      </c>
      <c r="K88" s="176">
        <f t="shared" si="26"/>
        <v>0</v>
      </c>
      <c r="L88" s="176">
        <f t="shared" si="26"/>
        <v>0</v>
      </c>
      <c r="M88" s="176">
        <f t="shared" si="26"/>
        <v>0</v>
      </c>
      <c r="N88" s="302">
        <v>3221</v>
      </c>
      <c r="O88" s="72" t="s">
        <v>34</v>
      </c>
      <c r="P88" s="252">
        <f t="shared" si="26"/>
        <v>0</v>
      </c>
      <c r="Q88" s="191">
        <f t="shared" si="26"/>
        <v>0</v>
      </c>
      <c r="R88" s="176">
        <f t="shared" si="26"/>
        <v>0</v>
      </c>
      <c r="S88" s="39">
        <f t="shared" si="26"/>
        <v>0</v>
      </c>
      <c r="T88" s="53">
        <f t="shared" si="18"/>
        <v>53.1528448269629</v>
      </c>
      <c r="U88" s="53">
        <f>IF(S88&lt;&gt;0,D88/S88*100,0)</f>
        <v>0</v>
      </c>
    </row>
    <row r="89" spans="1:21" ht="12.75">
      <c r="A89" s="87">
        <v>32224</v>
      </c>
      <c r="B89" s="133" t="s">
        <v>166</v>
      </c>
      <c r="C89" s="134">
        <v>5718.17</v>
      </c>
      <c r="D89" s="134">
        <v>8508.68</v>
      </c>
      <c r="E89" s="134"/>
      <c r="F89" s="134"/>
      <c r="G89" s="134">
        <v>370.81</v>
      </c>
      <c r="H89" s="135">
        <v>443.39</v>
      </c>
      <c r="I89" s="135"/>
      <c r="J89" s="135"/>
      <c r="K89" s="215">
        <v>5541.48</v>
      </c>
      <c r="L89" s="134"/>
      <c r="M89" s="134"/>
      <c r="N89" s="303">
        <v>32224</v>
      </c>
      <c r="O89" s="133" t="s">
        <v>166</v>
      </c>
      <c r="P89" s="253"/>
      <c r="Q89" s="135">
        <v>2153</v>
      </c>
      <c r="R89" s="135"/>
      <c r="S89" s="134">
        <v>0</v>
      </c>
      <c r="T89" s="95">
        <f t="shared" si="18"/>
        <v>148.8007526883601</v>
      </c>
      <c r="U89" s="95">
        <f>IF(S89&lt;&gt;0,D89/S89*100,0)</f>
        <v>0</v>
      </c>
    </row>
    <row r="90" spans="1:21" ht="12.75">
      <c r="A90" s="87">
        <v>32229</v>
      </c>
      <c r="B90" s="133" t="s">
        <v>177</v>
      </c>
      <c r="C90" s="134"/>
      <c r="D90" s="134"/>
      <c r="E90" s="134"/>
      <c r="F90" s="134"/>
      <c r="G90" s="134"/>
      <c r="H90" s="135"/>
      <c r="I90" s="135"/>
      <c r="J90" s="135"/>
      <c r="K90" s="215"/>
      <c r="L90" s="134"/>
      <c r="M90" s="134"/>
      <c r="N90" s="303">
        <v>32229</v>
      </c>
      <c r="O90" s="133" t="s">
        <v>177</v>
      </c>
      <c r="P90" s="253"/>
      <c r="Q90" s="135">
        <v>0</v>
      </c>
      <c r="R90" s="135"/>
      <c r="S90" s="134">
        <v>0</v>
      </c>
      <c r="T90" s="95"/>
      <c r="U90" s="95"/>
    </row>
    <row r="91" spans="1:21" ht="12.75">
      <c r="A91" s="165">
        <v>3222</v>
      </c>
      <c r="B91" s="166" t="s">
        <v>167</v>
      </c>
      <c r="C91" s="167">
        <f>C89+C90</f>
        <v>5718.17</v>
      </c>
      <c r="D91" s="167">
        <f aca="true" t="shared" si="27" ref="D91:S91">D89+D90</f>
        <v>8508.68</v>
      </c>
      <c r="E91" s="167">
        <f t="shared" si="27"/>
        <v>0</v>
      </c>
      <c r="F91" s="167">
        <f t="shared" si="27"/>
        <v>0</v>
      </c>
      <c r="G91" s="167">
        <f t="shared" si="27"/>
        <v>370.81</v>
      </c>
      <c r="H91" s="167">
        <f t="shared" si="27"/>
        <v>443.39</v>
      </c>
      <c r="I91" s="167">
        <f t="shared" si="27"/>
        <v>0</v>
      </c>
      <c r="J91" s="167">
        <f t="shared" si="27"/>
        <v>0</v>
      </c>
      <c r="K91" s="216">
        <f t="shared" si="27"/>
        <v>5541.48</v>
      </c>
      <c r="L91" s="216">
        <f t="shared" si="27"/>
        <v>0</v>
      </c>
      <c r="M91" s="216">
        <f t="shared" si="27"/>
        <v>0</v>
      </c>
      <c r="N91" s="310">
        <v>3222</v>
      </c>
      <c r="O91" s="166" t="s">
        <v>167</v>
      </c>
      <c r="P91" s="254">
        <f t="shared" si="27"/>
        <v>0</v>
      </c>
      <c r="Q91" s="167">
        <f t="shared" si="27"/>
        <v>2153</v>
      </c>
      <c r="R91" s="167">
        <f t="shared" si="27"/>
        <v>0</v>
      </c>
      <c r="S91" s="167">
        <f t="shared" si="27"/>
        <v>0</v>
      </c>
      <c r="T91" s="53">
        <f t="shared" si="18"/>
        <v>148.8007526883601</v>
      </c>
      <c r="U91" s="53">
        <f>IF(S91&lt;&gt;0,D91/S91*100,0)</f>
        <v>0</v>
      </c>
    </row>
    <row r="92" spans="1:21" ht="12.75">
      <c r="A92" s="10">
        <v>32231</v>
      </c>
      <c r="B92" s="70" t="s">
        <v>35</v>
      </c>
      <c r="C92" s="28">
        <v>16333.78</v>
      </c>
      <c r="D92" s="28">
        <v>21343.83</v>
      </c>
      <c r="E92" s="28"/>
      <c r="F92" s="28"/>
      <c r="G92" s="28">
        <v>21343.83</v>
      </c>
      <c r="H92" s="77">
        <v>0</v>
      </c>
      <c r="I92" s="77"/>
      <c r="J92" s="77"/>
      <c r="K92" s="200"/>
      <c r="L92" s="28"/>
      <c r="M92" s="134"/>
      <c r="N92" s="300">
        <v>32231</v>
      </c>
      <c r="O92" s="70" t="s">
        <v>35</v>
      </c>
      <c r="P92" s="239"/>
      <c r="Q92" s="77">
        <f>D92-E92-G92</f>
        <v>0</v>
      </c>
      <c r="R92" s="77"/>
      <c r="S92" s="29">
        <v>0</v>
      </c>
      <c r="T92" s="55">
        <f t="shared" si="18"/>
        <v>130.6729366992821</v>
      </c>
      <c r="U92" s="50">
        <f>IF(S92&lt;&gt;0,D92/S92*100,0)</f>
        <v>0</v>
      </c>
    </row>
    <row r="93" spans="1:21" ht="12.75">
      <c r="A93" s="10">
        <v>32233</v>
      </c>
      <c r="B93" s="70" t="s">
        <v>36</v>
      </c>
      <c r="C93" s="28">
        <v>54064.51</v>
      </c>
      <c r="D93" s="28">
        <v>51367.07</v>
      </c>
      <c r="E93" s="28"/>
      <c r="F93" s="77"/>
      <c r="G93" s="77">
        <v>51367.07</v>
      </c>
      <c r="H93" s="77">
        <v>0</v>
      </c>
      <c r="I93" s="77"/>
      <c r="J93" s="77"/>
      <c r="K93" s="200"/>
      <c r="L93" s="28"/>
      <c r="M93" s="134"/>
      <c r="N93" s="300">
        <v>32233</v>
      </c>
      <c r="O93" s="70" t="s">
        <v>36</v>
      </c>
      <c r="P93" s="239"/>
      <c r="Q93" s="105">
        <f>D93-E93-G93</f>
        <v>0</v>
      </c>
      <c r="R93" s="77"/>
      <c r="S93" s="29">
        <v>0</v>
      </c>
      <c r="T93" s="50">
        <f t="shared" si="18"/>
        <v>95.01070110503174</v>
      </c>
      <c r="U93" s="50">
        <f>IF(S93&lt;&gt;0,D93/S93*100,0)</f>
        <v>0</v>
      </c>
    </row>
    <row r="94" spans="1:21" ht="12.75">
      <c r="A94" s="10">
        <v>32234</v>
      </c>
      <c r="B94" s="70" t="s">
        <v>37</v>
      </c>
      <c r="C94" s="28"/>
      <c r="D94" s="28"/>
      <c r="E94" s="28"/>
      <c r="F94" s="28"/>
      <c r="G94" s="28"/>
      <c r="H94" s="77"/>
      <c r="I94" s="77"/>
      <c r="J94" s="77"/>
      <c r="K94" s="200"/>
      <c r="L94" s="28"/>
      <c r="M94" s="134"/>
      <c r="N94" s="300">
        <v>32234</v>
      </c>
      <c r="O94" s="70" t="s">
        <v>37</v>
      </c>
      <c r="P94" s="239"/>
      <c r="Q94" s="77">
        <f>D94-E94-G94</f>
        <v>0</v>
      </c>
      <c r="R94" s="77"/>
      <c r="S94" s="29">
        <v>0</v>
      </c>
      <c r="T94" s="50">
        <f t="shared" si="18"/>
        <v>0</v>
      </c>
      <c r="U94" s="50">
        <f>IF(S94&lt;&gt;0,D94/S94*100,0)</f>
        <v>0</v>
      </c>
    </row>
    <row r="95" spans="1:21" ht="12.75">
      <c r="A95" s="12">
        <v>3223</v>
      </c>
      <c r="B95" s="72" t="s">
        <v>38</v>
      </c>
      <c r="C95" s="39">
        <f aca="true" t="shared" si="28" ref="C95:S95">C92+C93+C94</f>
        <v>70398.29000000001</v>
      </c>
      <c r="D95" s="39">
        <f t="shared" si="28"/>
        <v>72710.9</v>
      </c>
      <c r="E95" s="39">
        <f t="shared" si="28"/>
        <v>0</v>
      </c>
      <c r="F95" s="39">
        <f t="shared" si="28"/>
        <v>0</v>
      </c>
      <c r="G95" s="39">
        <f t="shared" si="28"/>
        <v>72710.9</v>
      </c>
      <c r="H95" s="39">
        <f t="shared" si="28"/>
        <v>0</v>
      </c>
      <c r="I95" s="39">
        <f t="shared" si="28"/>
        <v>0</v>
      </c>
      <c r="J95" s="39"/>
      <c r="K95" s="213"/>
      <c r="L95" s="39"/>
      <c r="M95" s="167"/>
      <c r="N95" s="302">
        <v>3223</v>
      </c>
      <c r="O95" s="72" t="s">
        <v>38</v>
      </c>
      <c r="P95" s="249">
        <f t="shared" si="28"/>
        <v>0</v>
      </c>
      <c r="Q95" s="74">
        <f t="shared" si="28"/>
        <v>0</v>
      </c>
      <c r="R95" s="39">
        <f t="shared" si="28"/>
        <v>0</v>
      </c>
      <c r="S95" s="40">
        <f t="shared" si="28"/>
        <v>0</v>
      </c>
      <c r="T95" s="53">
        <f t="shared" si="18"/>
        <v>103.2850371791701</v>
      </c>
      <c r="U95" s="53">
        <f>IF(S95&lt;&gt;0,D95/S95*100,0)</f>
        <v>0</v>
      </c>
    </row>
    <row r="96" spans="1:21" s="104" customFormat="1" ht="12.75">
      <c r="A96" s="87">
        <v>32241</v>
      </c>
      <c r="B96" s="133" t="s">
        <v>144</v>
      </c>
      <c r="C96" s="134">
        <v>110</v>
      </c>
      <c r="D96" s="134"/>
      <c r="E96" s="134"/>
      <c r="F96" s="134"/>
      <c r="G96" s="134"/>
      <c r="H96" s="135">
        <v>0</v>
      </c>
      <c r="I96" s="135"/>
      <c r="J96" s="135"/>
      <c r="K96" s="215"/>
      <c r="L96" s="134"/>
      <c r="M96" s="134"/>
      <c r="N96" s="303">
        <v>32241</v>
      </c>
      <c r="O96" s="133" t="s">
        <v>144</v>
      </c>
      <c r="P96" s="253"/>
      <c r="Q96" s="135"/>
      <c r="R96" s="135"/>
      <c r="S96" s="107">
        <v>0</v>
      </c>
      <c r="T96" s="95"/>
      <c r="U96" s="95"/>
    </row>
    <row r="97" spans="1:21" ht="12.75" customHeight="1">
      <c r="A97" s="64">
        <v>32242</v>
      </c>
      <c r="B97" s="73" t="s">
        <v>156</v>
      </c>
      <c r="C97" s="136">
        <v>5641.94</v>
      </c>
      <c r="D97" s="136">
        <v>10395.63</v>
      </c>
      <c r="E97" s="136"/>
      <c r="F97" s="136"/>
      <c r="G97" s="136">
        <v>7080.64</v>
      </c>
      <c r="H97" s="137"/>
      <c r="I97" s="137"/>
      <c r="J97" s="137"/>
      <c r="K97" s="217"/>
      <c r="L97" s="136"/>
      <c r="M97" s="134"/>
      <c r="N97" s="311">
        <v>32242</v>
      </c>
      <c r="O97" s="73" t="s">
        <v>156</v>
      </c>
      <c r="P97" s="255"/>
      <c r="Q97" s="77">
        <f>D97-E97-G97-L97</f>
        <v>3314.989999999999</v>
      </c>
      <c r="R97" s="77"/>
      <c r="S97" s="41">
        <v>0</v>
      </c>
      <c r="T97" s="50">
        <f t="shared" si="18"/>
        <v>184.2563019103358</v>
      </c>
      <c r="U97" s="50">
        <f aca="true" t="shared" si="29" ref="U97:U124">IF(S97&lt;&gt;0,D97/S97*100,0)</f>
        <v>0</v>
      </c>
    </row>
    <row r="98" spans="1:21" ht="12.75">
      <c r="A98" s="10">
        <v>32244</v>
      </c>
      <c r="B98" s="70" t="s">
        <v>119</v>
      </c>
      <c r="C98" s="28">
        <v>893</v>
      </c>
      <c r="D98" s="28">
        <v>2434.17</v>
      </c>
      <c r="E98" s="28"/>
      <c r="F98" s="28"/>
      <c r="G98" s="28">
        <v>2434.17</v>
      </c>
      <c r="H98" s="77"/>
      <c r="I98" s="77"/>
      <c r="J98" s="77"/>
      <c r="K98" s="200"/>
      <c r="L98" s="28"/>
      <c r="M98" s="134"/>
      <c r="N98" s="300">
        <v>32244</v>
      </c>
      <c r="O98" s="70" t="s">
        <v>119</v>
      </c>
      <c r="P98" s="239">
        <v>0</v>
      </c>
      <c r="Q98" s="77"/>
      <c r="R98" s="77"/>
      <c r="S98" s="29">
        <v>0</v>
      </c>
      <c r="T98" s="50">
        <f t="shared" si="18"/>
        <v>272.58342665173575</v>
      </c>
      <c r="U98" s="50">
        <f t="shared" si="29"/>
        <v>0</v>
      </c>
    </row>
    <row r="99" spans="1:21" ht="12.75">
      <c r="A99" s="12">
        <v>3224</v>
      </c>
      <c r="B99" s="72" t="s">
        <v>39</v>
      </c>
      <c r="C99" s="39">
        <f aca="true" t="shared" si="30" ref="C99:S99">SUM(C96:C98)</f>
        <v>6644.94</v>
      </c>
      <c r="D99" s="39">
        <f t="shared" si="30"/>
        <v>12829.8</v>
      </c>
      <c r="E99" s="39">
        <f t="shared" si="30"/>
        <v>0</v>
      </c>
      <c r="F99" s="39">
        <f t="shared" si="30"/>
        <v>0</v>
      </c>
      <c r="G99" s="39">
        <f t="shared" si="30"/>
        <v>9514.810000000001</v>
      </c>
      <c r="H99" s="39">
        <f t="shared" si="30"/>
        <v>0</v>
      </c>
      <c r="I99" s="39">
        <f t="shared" si="30"/>
        <v>0</v>
      </c>
      <c r="J99" s="39">
        <f t="shared" si="30"/>
        <v>0</v>
      </c>
      <c r="K99" s="213">
        <f t="shared" si="30"/>
        <v>0</v>
      </c>
      <c r="L99" s="39">
        <f t="shared" si="30"/>
        <v>0</v>
      </c>
      <c r="M99" s="39">
        <f t="shared" si="30"/>
        <v>0</v>
      </c>
      <c r="N99" s="302">
        <v>3224</v>
      </c>
      <c r="O99" s="72" t="s">
        <v>39</v>
      </c>
      <c r="P99" s="249">
        <f t="shared" si="30"/>
        <v>0</v>
      </c>
      <c r="Q99" s="74">
        <f t="shared" si="30"/>
        <v>3314.989999999999</v>
      </c>
      <c r="R99" s="74">
        <f t="shared" si="30"/>
        <v>0</v>
      </c>
      <c r="S99" s="39">
        <f t="shared" si="30"/>
        <v>0</v>
      </c>
      <c r="T99" s="53">
        <f t="shared" si="18"/>
        <v>193.0762354513359</v>
      </c>
      <c r="U99" s="53">
        <f t="shared" si="29"/>
        <v>0</v>
      </c>
    </row>
    <row r="100" spans="1:21" ht="12" customHeight="1">
      <c r="A100" s="10">
        <v>32251</v>
      </c>
      <c r="B100" s="70" t="s">
        <v>40</v>
      </c>
      <c r="C100" s="28">
        <v>2506.19</v>
      </c>
      <c r="D100" s="28">
        <v>3197.46</v>
      </c>
      <c r="E100" s="28"/>
      <c r="F100" s="28"/>
      <c r="G100" s="28">
        <v>3197.46</v>
      </c>
      <c r="H100" s="77"/>
      <c r="I100" s="77"/>
      <c r="J100" s="77"/>
      <c r="K100" s="200"/>
      <c r="L100" s="28"/>
      <c r="M100" s="134"/>
      <c r="N100" s="300">
        <v>32251</v>
      </c>
      <c r="O100" s="70" t="s">
        <v>40</v>
      </c>
      <c r="P100" s="239"/>
      <c r="Q100" s="77"/>
      <c r="R100" s="77"/>
      <c r="S100" s="29">
        <v>0</v>
      </c>
      <c r="T100" s="50">
        <f t="shared" si="18"/>
        <v>127.58250571584755</v>
      </c>
      <c r="U100" s="50">
        <f t="shared" si="29"/>
        <v>0</v>
      </c>
    </row>
    <row r="101" spans="1:21" ht="12.75">
      <c r="A101" s="12">
        <v>3225</v>
      </c>
      <c r="B101" s="72" t="s">
        <v>40</v>
      </c>
      <c r="C101" s="39">
        <f aca="true" t="shared" si="31" ref="C101:I101">C100</f>
        <v>2506.19</v>
      </c>
      <c r="D101" s="39">
        <f t="shared" si="31"/>
        <v>3197.46</v>
      </c>
      <c r="E101" s="39">
        <f t="shared" si="31"/>
        <v>0</v>
      </c>
      <c r="F101" s="39">
        <f t="shared" si="31"/>
        <v>0</v>
      </c>
      <c r="G101" s="39">
        <f t="shared" si="31"/>
        <v>3197.46</v>
      </c>
      <c r="H101" s="39">
        <f t="shared" si="31"/>
        <v>0</v>
      </c>
      <c r="I101" s="39">
        <f t="shared" si="31"/>
        <v>0</v>
      </c>
      <c r="J101" s="39"/>
      <c r="K101" s="213"/>
      <c r="L101" s="39"/>
      <c r="M101" s="39"/>
      <c r="N101" s="302">
        <v>3225</v>
      </c>
      <c r="O101" s="72" t="s">
        <v>40</v>
      </c>
      <c r="P101" s="249">
        <f>P100</f>
        <v>0</v>
      </c>
      <c r="Q101" s="39">
        <f>Q100</f>
        <v>0</v>
      </c>
      <c r="R101" s="39">
        <f>R100</f>
        <v>0</v>
      </c>
      <c r="S101" s="40">
        <f>S100</f>
        <v>0</v>
      </c>
      <c r="T101" s="53">
        <f t="shared" si="18"/>
        <v>127.58250571584755</v>
      </c>
      <c r="U101" s="53">
        <f t="shared" si="29"/>
        <v>0</v>
      </c>
    </row>
    <row r="102" spans="1:21" ht="12.75">
      <c r="A102" s="61">
        <v>32271</v>
      </c>
      <c r="B102" s="71" t="s">
        <v>112</v>
      </c>
      <c r="C102" s="120">
        <v>455</v>
      </c>
      <c r="D102" s="120">
        <v>439</v>
      </c>
      <c r="E102" s="120"/>
      <c r="F102" s="120"/>
      <c r="G102" s="120">
        <v>439</v>
      </c>
      <c r="H102" s="120"/>
      <c r="I102" s="120"/>
      <c r="J102" s="120"/>
      <c r="K102" s="214"/>
      <c r="L102" s="134"/>
      <c r="M102" s="134"/>
      <c r="N102" s="303">
        <v>32271</v>
      </c>
      <c r="O102" s="71" t="s">
        <v>112</v>
      </c>
      <c r="P102" s="250"/>
      <c r="Q102" s="120"/>
      <c r="R102" s="120"/>
      <c r="S102" s="32">
        <v>0</v>
      </c>
      <c r="T102" s="52">
        <f t="shared" si="18"/>
        <v>96.48351648351648</v>
      </c>
      <c r="U102" s="52">
        <f t="shared" si="29"/>
        <v>0</v>
      </c>
    </row>
    <row r="103" spans="1:21" ht="12.75">
      <c r="A103" s="12">
        <v>3227</v>
      </c>
      <c r="B103" s="72" t="s">
        <v>112</v>
      </c>
      <c r="C103" s="39">
        <f aca="true" t="shared" si="32" ref="C103:H103">C102</f>
        <v>455</v>
      </c>
      <c r="D103" s="39">
        <f t="shared" si="32"/>
        <v>439</v>
      </c>
      <c r="E103" s="39">
        <f t="shared" si="32"/>
        <v>0</v>
      </c>
      <c r="F103" s="39">
        <f t="shared" si="32"/>
        <v>0</v>
      </c>
      <c r="G103" s="39">
        <f t="shared" si="32"/>
        <v>439</v>
      </c>
      <c r="H103" s="39">
        <f t="shared" si="32"/>
        <v>0</v>
      </c>
      <c r="I103" s="39">
        <f aca="true" t="shared" si="33" ref="I103:R103">I102</f>
        <v>0</v>
      </c>
      <c r="J103" s="39">
        <f t="shared" si="33"/>
        <v>0</v>
      </c>
      <c r="K103" s="213">
        <f t="shared" si="33"/>
        <v>0</v>
      </c>
      <c r="L103" s="39">
        <f t="shared" si="33"/>
        <v>0</v>
      </c>
      <c r="M103" s="39">
        <f t="shared" si="33"/>
        <v>0</v>
      </c>
      <c r="N103" s="302">
        <v>3227</v>
      </c>
      <c r="O103" s="72" t="s">
        <v>112</v>
      </c>
      <c r="P103" s="249">
        <f t="shared" si="33"/>
        <v>0</v>
      </c>
      <c r="Q103" s="39">
        <f t="shared" si="33"/>
        <v>0</v>
      </c>
      <c r="R103" s="39">
        <f t="shared" si="33"/>
        <v>0</v>
      </c>
      <c r="S103" s="39">
        <f>S102</f>
        <v>0</v>
      </c>
      <c r="T103" s="53">
        <f t="shared" si="18"/>
        <v>96.48351648351648</v>
      </c>
      <c r="U103" s="53">
        <f t="shared" si="29"/>
        <v>0</v>
      </c>
    </row>
    <row r="104" spans="1:21" ht="12.75" customHeight="1">
      <c r="A104" s="60">
        <v>322</v>
      </c>
      <c r="B104" s="75" t="s">
        <v>41</v>
      </c>
      <c r="C104" s="31">
        <f aca="true" t="shared" si="34" ref="C104:R104">C88+C91+C95+C99+C101+C103</f>
        <v>123064.58000000002</v>
      </c>
      <c r="D104" s="31">
        <f t="shared" si="34"/>
        <v>117534.17000000001</v>
      </c>
      <c r="E104" s="31">
        <f t="shared" si="34"/>
        <v>0</v>
      </c>
      <c r="F104" s="31">
        <f t="shared" si="34"/>
        <v>0</v>
      </c>
      <c r="G104" s="31">
        <f t="shared" si="34"/>
        <v>106081.31</v>
      </c>
      <c r="H104" s="31">
        <f t="shared" si="34"/>
        <v>443.39</v>
      </c>
      <c r="I104" s="31">
        <f t="shared" si="34"/>
        <v>0</v>
      </c>
      <c r="J104" s="31">
        <f t="shared" si="34"/>
        <v>0</v>
      </c>
      <c r="K104" s="202">
        <f t="shared" si="34"/>
        <v>5541.48</v>
      </c>
      <c r="L104" s="31">
        <f t="shared" si="34"/>
        <v>0</v>
      </c>
      <c r="M104" s="31">
        <f t="shared" si="34"/>
        <v>0</v>
      </c>
      <c r="N104" s="304">
        <v>322</v>
      </c>
      <c r="O104" s="75" t="s">
        <v>41</v>
      </c>
      <c r="P104" s="240">
        <f t="shared" si="34"/>
        <v>0</v>
      </c>
      <c r="Q104" s="106">
        <f t="shared" si="34"/>
        <v>5467.989999999999</v>
      </c>
      <c r="R104" s="31">
        <f t="shared" si="34"/>
        <v>0</v>
      </c>
      <c r="S104" s="31">
        <v>297833</v>
      </c>
      <c r="T104" s="51">
        <f t="shared" si="18"/>
        <v>95.50609119212042</v>
      </c>
      <c r="U104" s="51">
        <f t="shared" si="29"/>
        <v>39.46311187813305</v>
      </c>
    </row>
    <row r="105" spans="1:21" ht="12.75">
      <c r="A105" s="10">
        <v>32311</v>
      </c>
      <c r="B105" s="70" t="s">
        <v>42</v>
      </c>
      <c r="C105" s="28">
        <v>4582.96</v>
      </c>
      <c r="D105" s="28">
        <v>3837.74</v>
      </c>
      <c r="E105" s="28"/>
      <c r="F105" s="28"/>
      <c r="G105" s="28">
        <v>3837.74</v>
      </c>
      <c r="H105" s="77"/>
      <c r="I105" s="77"/>
      <c r="J105" s="77"/>
      <c r="K105" s="200"/>
      <c r="L105" s="28"/>
      <c r="M105" s="134"/>
      <c r="N105" s="300">
        <v>32311</v>
      </c>
      <c r="O105" s="70" t="s">
        <v>42</v>
      </c>
      <c r="P105" s="239"/>
      <c r="Q105" s="77">
        <f>D105-E105-G105</f>
        <v>0</v>
      </c>
      <c r="R105" s="77"/>
      <c r="S105" s="29">
        <v>0</v>
      </c>
      <c r="T105" s="50">
        <f t="shared" si="18"/>
        <v>83.73933003997416</v>
      </c>
      <c r="U105" s="50">
        <f t="shared" si="29"/>
        <v>0</v>
      </c>
    </row>
    <row r="106" spans="1:21" ht="12.75">
      <c r="A106" s="10">
        <v>32313</v>
      </c>
      <c r="B106" s="70" t="s">
        <v>43</v>
      </c>
      <c r="C106" s="28">
        <v>3377.5</v>
      </c>
      <c r="D106" s="28">
        <v>2803.9</v>
      </c>
      <c r="E106" s="28"/>
      <c r="F106" s="28"/>
      <c r="G106" s="28">
        <v>2803.9</v>
      </c>
      <c r="H106" s="28"/>
      <c r="I106" s="28"/>
      <c r="J106" s="28"/>
      <c r="K106" s="210"/>
      <c r="L106" s="28"/>
      <c r="M106" s="134"/>
      <c r="N106" s="300">
        <v>32313</v>
      </c>
      <c r="O106" s="70" t="s">
        <v>43</v>
      </c>
      <c r="P106" s="246"/>
      <c r="Q106" s="28"/>
      <c r="R106" s="28"/>
      <c r="S106" s="29">
        <v>0</v>
      </c>
      <c r="T106" s="50">
        <f t="shared" si="18"/>
        <v>83.01702442635084</v>
      </c>
      <c r="U106" s="50">
        <f t="shared" si="29"/>
        <v>0</v>
      </c>
    </row>
    <row r="107" spans="1:21" ht="12.75">
      <c r="A107" s="10">
        <v>32319</v>
      </c>
      <c r="B107" s="70" t="s">
        <v>44</v>
      </c>
      <c r="C107" s="28">
        <v>39.75</v>
      </c>
      <c r="D107" s="28">
        <v>460</v>
      </c>
      <c r="E107" s="28"/>
      <c r="F107" s="28"/>
      <c r="G107" s="28">
        <v>460</v>
      </c>
      <c r="H107" s="28"/>
      <c r="I107" s="28"/>
      <c r="J107" s="28"/>
      <c r="K107" s="210"/>
      <c r="L107" s="28"/>
      <c r="M107" s="134"/>
      <c r="N107" s="300">
        <v>32319</v>
      </c>
      <c r="O107" s="70" t="s">
        <v>44</v>
      </c>
      <c r="P107" s="246"/>
      <c r="Q107" s="28"/>
      <c r="R107" s="28"/>
      <c r="S107" s="29">
        <v>0</v>
      </c>
      <c r="T107" s="50">
        <f>IF(C107&lt;&gt;0,D107/C107*100,0)</f>
        <v>1157.2327044025155</v>
      </c>
      <c r="U107" s="50">
        <f t="shared" si="29"/>
        <v>0</v>
      </c>
    </row>
    <row r="108" spans="1:21" ht="12.75">
      <c r="A108" s="12">
        <v>3231</v>
      </c>
      <c r="B108" s="72" t="s">
        <v>45</v>
      </c>
      <c r="C108" s="39">
        <f aca="true" t="shared" si="35" ref="C108:I108">C105+C106+C107</f>
        <v>8000.21</v>
      </c>
      <c r="D108" s="39">
        <f t="shared" si="35"/>
        <v>7101.639999999999</v>
      </c>
      <c r="E108" s="39">
        <f t="shared" si="35"/>
        <v>0</v>
      </c>
      <c r="F108" s="39">
        <f t="shared" si="35"/>
        <v>0</v>
      </c>
      <c r="G108" s="39">
        <f t="shared" si="35"/>
        <v>7101.639999999999</v>
      </c>
      <c r="H108" s="39">
        <f t="shared" si="35"/>
        <v>0</v>
      </c>
      <c r="I108" s="39">
        <f t="shared" si="35"/>
        <v>0</v>
      </c>
      <c r="J108" s="39"/>
      <c r="K108" s="213"/>
      <c r="L108" s="39"/>
      <c r="M108" s="39"/>
      <c r="N108" s="302">
        <v>3231</v>
      </c>
      <c r="O108" s="72" t="s">
        <v>45</v>
      </c>
      <c r="P108" s="249">
        <f>P105+P106+P107</f>
        <v>0</v>
      </c>
      <c r="Q108" s="39">
        <f>Q105+Q106+Q107</f>
        <v>0</v>
      </c>
      <c r="R108" s="39">
        <f>R105+R106+R107</f>
        <v>0</v>
      </c>
      <c r="S108" s="39">
        <f>S105+S106+S107</f>
        <v>0</v>
      </c>
      <c r="T108" s="53">
        <f aca="true" t="shared" si="36" ref="T108:T156">IF(C108&lt;&gt;0,D108/C108*100,0)</f>
        <v>88.76816983554181</v>
      </c>
      <c r="U108" s="53">
        <f t="shared" si="29"/>
        <v>0</v>
      </c>
    </row>
    <row r="109" spans="1:21" ht="12" customHeight="1">
      <c r="A109" s="10">
        <v>32321</v>
      </c>
      <c r="B109" s="70" t="s">
        <v>46</v>
      </c>
      <c r="C109" s="28">
        <v>345.71</v>
      </c>
      <c r="D109" s="28"/>
      <c r="E109" s="28"/>
      <c r="F109" s="28"/>
      <c r="G109" s="28"/>
      <c r="H109" s="77"/>
      <c r="I109" s="77"/>
      <c r="J109" s="77"/>
      <c r="K109" s="200"/>
      <c r="L109" s="28"/>
      <c r="M109" s="134"/>
      <c r="N109" s="300">
        <v>32321</v>
      </c>
      <c r="O109" s="70" t="s">
        <v>46</v>
      </c>
      <c r="P109" s="239"/>
      <c r="Q109" s="105">
        <f>D109-E109-G109</f>
        <v>0</v>
      </c>
      <c r="R109" s="77"/>
      <c r="S109" s="29">
        <v>0</v>
      </c>
      <c r="T109" s="50">
        <f t="shared" si="36"/>
        <v>0</v>
      </c>
      <c r="U109" s="50">
        <f t="shared" si="29"/>
        <v>0</v>
      </c>
    </row>
    <row r="110" spans="1:21" ht="12.75" customHeight="1">
      <c r="A110" s="10">
        <v>32322</v>
      </c>
      <c r="B110" s="70" t="s">
        <v>157</v>
      </c>
      <c r="C110" s="28">
        <v>29919.6</v>
      </c>
      <c r="D110" s="28">
        <v>25164.68</v>
      </c>
      <c r="E110" s="28"/>
      <c r="F110" s="28"/>
      <c r="G110" s="28">
        <v>12058.4</v>
      </c>
      <c r="H110" s="77"/>
      <c r="I110" s="77"/>
      <c r="J110" s="77"/>
      <c r="K110" s="200"/>
      <c r="L110" s="28"/>
      <c r="M110" s="134">
        <v>13106.28</v>
      </c>
      <c r="N110" s="300">
        <v>32322</v>
      </c>
      <c r="O110" s="70" t="s">
        <v>157</v>
      </c>
      <c r="P110" s="239"/>
      <c r="Q110" s="77">
        <v>0</v>
      </c>
      <c r="R110" s="77"/>
      <c r="S110" s="29">
        <v>0</v>
      </c>
      <c r="T110" s="50">
        <f t="shared" si="36"/>
        <v>84.10767523629995</v>
      </c>
      <c r="U110" s="50">
        <f t="shared" si="29"/>
        <v>0</v>
      </c>
    </row>
    <row r="111" spans="1:21" ht="12" customHeight="1">
      <c r="A111" s="10">
        <v>32329</v>
      </c>
      <c r="B111" s="70" t="s">
        <v>47</v>
      </c>
      <c r="C111" s="28">
        <v>750</v>
      </c>
      <c r="D111" s="28">
        <v>150</v>
      </c>
      <c r="E111" s="28"/>
      <c r="F111" s="28"/>
      <c r="G111" s="28">
        <v>150</v>
      </c>
      <c r="H111" s="152"/>
      <c r="I111" s="77"/>
      <c r="J111" s="77"/>
      <c r="K111" s="200"/>
      <c r="L111" s="28"/>
      <c r="M111" s="134"/>
      <c r="N111" s="300">
        <v>32329</v>
      </c>
      <c r="O111" s="70" t="s">
        <v>47</v>
      </c>
      <c r="P111" s="239"/>
      <c r="Q111" s="77">
        <f>D111-E111-G111</f>
        <v>0</v>
      </c>
      <c r="R111" s="77"/>
      <c r="S111" s="29">
        <v>0</v>
      </c>
      <c r="T111" s="50">
        <f t="shared" si="36"/>
        <v>20</v>
      </c>
      <c r="U111" s="50">
        <f t="shared" si="29"/>
        <v>0</v>
      </c>
    </row>
    <row r="112" spans="1:21" ht="12.75">
      <c r="A112" s="12">
        <v>3232</v>
      </c>
      <c r="B112" s="72" t="s">
        <v>48</v>
      </c>
      <c r="C112" s="39">
        <f>C109+C111+C110</f>
        <v>31015.309999999998</v>
      </c>
      <c r="D112" s="39">
        <f aca="true" t="shared" si="37" ref="D112:R112">D109+D111+D110</f>
        <v>25314.68</v>
      </c>
      <c r="E112" s="39">
        <f t="shared" si="37"/>
        <v>0</v>
      </c>
      <c r="F112" s="39">
        <f t="shared" si="37"/>
        <v>0</v>
      </c>
      <c r="G112" s="39">
        <f t="shared" si="37"/>
        <v>12208.4</v>
      </c>
      <c r="H112" s="39">
        <f t="shared" si="37"/>
        <v>0</v>
      </c>
      <c r="I112" s="39">
        <f t="shared" si="37"/>
        <v>0</v>
      </c>
      <c r="J112" s="39">
        <f t="shared" si="37"/>
        <v>0</v>
      </c>
      <c r="K112" s="39">
        <f t="shared" si="37"/>
        <v>0</v>
      </c>
      <c r="L112" s="39">
        <f t="shared" si="37"/>
        <v>0</v>
      </c>
      <c r="M112" s="39">
        <f t="shared" si="37"/>
        <v>13106.28</v>
      </c>
      <c r="N112" s="302">
        <v>3232</v>
      </c>
      <c r="O112" s="72" t="s">
        <v>48</v>
      </c>
      <c r="P112" s="249">
        <f t="shared" si="37"/>
        <v>0</v>
      </c>
      <c r="Q112" s="74">
        <f t="shared" si="37"/>
        <v>0</v>
      </c>
      <c r="R112" s="39">
        <f t="shared" si="37"/>
        <v>0</v>
      </c>
      <c r="S112" s="39">
        <v>0</v>
      </c>
      <c r="T112" s="53">
        <f t="shared" si="36"/>
        <v>81.6199483416416</v>
      </c>
      <c r="U112" s="53">
        <f t="shared" si="29"/>
        <v>0</v>
      </c>
    </row>
    <row r="113" spans="1:21" ht="12" customHeight="1">
      <c r="A113" s="10">
        <v>32332</v>
      </c>
      <c r="B113" s="70" t="s">
        <v>49</v>
      </c>
      <c r="C113" s="28"/>
      <c r="D113" s="28"/>
      <c r="E113" s="28"/>
      <c r="F113" s="28"/>
      <c r="G113" s="28"/>
      <c r="H113" s="77"/>
      <c r="I113" s="77"/>
      <c r="J113" s="77"/>
      <c r="K113" s="200"/>
      <c r="L113" s="28"/>
      <c r="M113" s="134"/>
      <c r="N113" s="300">
        <v>32332</v>
      </c>
      <c r="O113" s="70" t="s">
        <v>49</v>
      </c>
      <c r="P113" s="239"/>
      <c r="Q113" s="77">
        <v>0</v>
      </c>
      <c r="R113" s="77"/>
      <c r="S113" s="29">
        <v>0</v>
      </c>
      <c r="T113" s="50">
        <f t="shared" si="36"/>
        <v>0</v>
      </c>
      <c r="U113" s="50">
        <f t="shared" si="29"/>
        <v>0</v>
      </c>
    </row>
    <row r="114" spans="1:21" ht="12" customHeight="1">
      <c r="A114" s="10">
        <v>32339</v>
      </c>
      <c r="B114" s="70" t="s">
        <v>50</v>
      </c>
      <c r="C114" s="28"/>
      <c r="D114" s="28"/>
      <c r="E114" s="28"/>
      <c r="F114" s="28"/>
      <c r="G114" s="28"/>
      <c r="H114" s="77"/>
      <c r="I114" s="77"/>
      <c r="J114" s="77"/>
      <c r="K114" s="200"/>
      <c r="L114" s="28"/>
      <c r="M114" s="134"/>
      <c r="N114" s="300">
        <v>32339</v>
      </c>
      <c r="O114" s="70" t="s">
        <v>50</v>
      </c>
      <c r="P114" s="239"/>
      <c r="Q114" s="77">
        <f>D114-E114-G114</f>
        <v>0</v>
      </c>
      <c r="R114" s="77"/>
      <c r="S114" s="29">
        <v>0</v>
      </c>
      <c r="T114" s="50">
        <f t="shared" si="36"/>
        <v>0</v>
      </c>
      <c r="U114" s="50">
        <f t="shared" si="29"/>
        <v>0</v>
      </c>
    </row>
    <row r="115" spans="1:21" ht="12" customHeight="1">
      <c r="A115" s="12">
        <v>3233</v>
      </c>
      <c r="B115" s="72" t="s">
        <v>51</v>
      </c>
      <c r="C115" s="39">
        <f>C113+C114</f>
        <v>0</v>
      </c>
      <c r="D115" s="39">
        <f aca="true" t="shared" si="38" ref="D115:S115">D113+D114</f>
        <v>0</v>
      </c>
      <c r="E115" s="39">
        <f t="shared" si="38"/>
        <v>0</v>
      </c>
      <c r="F115" s="39">
        <f t="shared" si="38"/>
        <v>0</v>
      </c>
      <c r="G115" s="39">
        <f t="shared" si="38"/>
        <v>0</v>
      </c>
      <c r="H115" s="39"/>
      <c r="I115" s="39">
        <f t="shared" si="38"/>
        <v>0</v>
      </c>
      <c r="J115" s="39">
        <f t="shared" si="38"/>
        <v>0</v>
      </c>
      <c r="K115" s="39">
        <f t="shared" si="38"/>
        <v>0</v>
      </c>
      <c r="L115" s="39">
        <f t="shared" si="38"/>
        <v>0</v>
      </c>
      <c r="M115" s="39">
        <f t="shared" si="38"/>
        <v>0</v>
      </c>
      <c r="N115" s="302">
        <v>3233</v>
      </c>
      <c r="O115" s="72" t="s">
        <v>51</v>
      </c>
      <c r="P115" s="249">
        <f t="shared" si="38"/>
        <v>0</v>
      </c>
      <c r="Q115" s="39">
        <f t="shared" si="38"/>
        <v>0</v>
      </c>
      <c r="R115" s="39">
        <f t="shared" si="38"/>
        <v>0</v>
      </c>
      <c r="S115" s="39">
        <f t="shared" si="38"/>
        <v>0</v>
      </c>
      <c r="T115" s="53">
        <f t="shared" si="36"/>
        <v>0</v>
      </c>
      <c r="U115" s="53">
        <f t="shared" si="29"/>
        <v>0</v>
      </c>
    </row>
    <row r="116" spans="1:21" ht="12" customHeight="1">
      <c r="A116" s="10">
        <v>32341</v>
      </c>
      <c r="B116" s="70" t="s">
        <v>52</v>
      </c>
      <c r="C116" s="28">
        <v>4433.37</v>
      </c>
      <c r="D116" s="28">
        <v>4462.14</v>
      </c>
      <c r="E116" s="28"/>
      <c r="F116" s="28"/>
      <c r="G116" s="28">
        <v>4462.14</v>
      </c>
      <c r="H116" s="77"/>
      <c r="I116" s="77"/>
      <c r="J116" s="77"/>
      <c r="K116" s="200"/>
      <c r="L116" s="28"/>
      <c r="M116" s="134"/>
      <c r="N116" s="300">
        <v>32341</v>
      </c>
      <c r="O116" s="70" t="s">
        <v>52</v>
      </c>
      <c r="P116" s="239"/>
      <c r="Q116" s="77">
        <f>D116-E116-G116</f>
        <v>0</v>
      </c>
      <c r="R116" s="77"/>
      <c r="S116" s="29">
        <v>0</v>
      </c>
      <c r="T116" s="50">
        <f t="shared" si="36"/>
        <v>100.64894200123157</v>
      </c>
      <c r="U116" s="50">
        <f t="shared" si="29"/>
        <v>0</v>
      </c>
    </row>
    <row r="117" spans="1:21" ht="12" customHeight="1">
      <c r="A117" s="10">
        <v>32342</v>
      </c>
      <c r="B117" s="70" t="s">
        <v>53</v>
      </c>
      <c r="C117" s="28">
        <v>2208.55</v>
      </c>
      <c r="D117" s="28">
        <v>3191.25</v>
      </c>
      <c r="E117" s="28"/>
      <c r="F117" s="28"/>
      <c r="G117" s="28">
        <v>3191.25</v>
      </c>
      <c r="H117" s="77"/>
      <c r="I117" s="77"/>
      <c r="J117" s="77"/>
      <c r="K117" s="200"/>
      <c r="L117" s="28"/>
      <c r="M117" s="134"/>
      <c r="N117" s="300">
        <v>32342</v>
      </c>
      <c r="O117" s="70" t="s">
        <v>53</v>
      </c>
      <c r="P117" s="239"/>
      <c r="Q117" s="77">
        <f>D117-E117-G117</f>
        <v>0</v>
      </c>
      <c r="R117" s="77"/>
      <c r="S117" s="29">
        <v>0</v>
      </c>
      <c r="T117" s="50">
        <f t="shared" si="36"/>
        <v>144.49525706911774</v>
      </c>
      <c r="U117" s="50">
        <f t="shared" si="29"/>
        <v>0</v>
      </c>
    </row>
    <row r="118" spans="1:21" ht="12" customHeight="1">
      <c r="A118" s="10">
        <v>32344</v>
      </c>
      <c r="B118" s="70" t="s">
        <v>199</v>
      </c>
      <c r="C118" s="28">
        <v>1095.4</v>
      </c>
      <c r="D118" s="28">
        <v>1095.4</v>
      </c>
      <c r="E118" s="28"/>
      <c r="F118" s="28"/>
      <c r="G118" s="28">
        <v>1095.4</v>
      </c>
      <c r="H118" s="77"/>
      <c r="I118" s="77"/>
      <c r="J118" s="77"/>
      <c r="K118" s="200"/>
      <c r="L118" s="28"/>
      <c r="M118" s="134"/>
      <c r="N118" s="10">
        <v>32344</v>
      </c>
      <c r="O118" s="70" t="s">
        <v>199</v>
      </c>
      <c r="P118" s="239"/>
      <c r="Q118" s="77">
        <f>D118-E118-G118</f>
        <v>0</v>
      </c>
      <c r="R118" s="77"/>
      <c r="S118" s="29"/>
      <c r="T118" s="50">
        <f t="shared" si="36"/>
        <v>100</v>
      </c>
      <c r="U118" s="50">
        <f t="shared" si="29"/>
        <v>0</v>
      </c>
    </row>
    <row r="119" spans="1:21" ht="12" customHeight="1">
      <c r="A119" s="63">
        <v>32349</v>
      </c>
      <c r="B119" s="138" t="s">
        <v>55</v>
      </c>
      <c r="C119" s="132">
        <v>648.24</v>
      </c>
      <c r="D119" s="132">
        <v>6898.44</v>
      </c>
      <c r="E119" s="132"/>
      <c r="F119" s="132"/>
      <c r="G119" s="132">
        <v>6898.44</v>
      </c>
      <c r="H119" s="132"/>
      <c r="I119" s="132"/>
      <c r="J119" s="132"/>
      <c r="K119" s="218"/>
      <c r="L119" s="28"/>
      <c r="M119" s="134"/>
      <c r="N119" s="16">
        <v>32349</v>
      </c>
      <c r="O119" s="138" t="s">
        <v>55</v>
      </c>
      <c r="P119" s="256"/>
      <c r="Q119" s="132">
        <f>D119-E119-G119</f>
        <v>0</v>
      </c>
      <c r="R119" s="132"/>
      <c r="S119" s="38">
        <v>0</v>
      </c>
      <c r="T119" s="54">
        <f t="shared" si="36"/>
        <v>1064.1799333580154</v>
      </c>
      <c r="U119" s="54">
        <f t="shared" si="29"/>
        <v>0</v>
      </c>
    </row>
    <row r="120" spans="1:21" ht="12" customHeight="1">
      <c r="A120" s="12">
        <v>3234</v>
      </c>
      <c r="B120" s="72" t="s">
        <v>56</v>
      </c>
      <c r="C120" s="39">
        <f>SUM(C116:C119)</f>
        <v>8385.56</v>
      </c>
      <c r="D120" s="39">
        <f>SUM(D116:D119)</f>
        <v>15647.23</v>
      </c>
      <c r="E120" s="39">
        <f>SUM(E116:E119)</f>
        <v>0</v>
      </c>
      <c r="F120" s="39"/>
      <c r="G120" s="39">
        <f aca="true" t="shared" si="39" ref="G120:M120">SUM(G116:G119)</f>
        <v>15647.23</v>
      </c>
      <c r="H120" s="39">
        <f t="shared" si="39"/>
        <v>0</v>
      </c>
      <c r="I120" s="39">
        <f t="shared" si="39"/>
        <v>0</v>
      </c>
      <c r="J120" s="39">
        <f t="shared" si="39"/>
        <v>0</v>
      </c>
      <c r="K120" s="39">
        <f t="shared" si="39"/>
        <v>0</v>
      </c>
      <c r="L120" s="39">
        <f t="shared" si="39"/>
        <v>0</v>
      </c>
      <c r="M120" s="39">
        <f t="shared" si="39"/>
        <v>0</v>
      </c>
      <c r="N120" s="302">
        <v>3234</v>
      </c>
      <c r="O120" s="72" t="s">
        <v>56</v>
      </c>
      <c r="P120" s="249"/>
      <c r="Q120" s="39">
        <f>SUM(Q116:Q119)</f>
        <v>0</v>
      </c>
      <c r="R120" s="39">
        <f>SUM(R116:R119)</f>
        <v>0</v>
      </c>
      <c r="S120" s="40">
        <f>SUM(S116:S119)</f>
        <v>0</v>
      </c>
      <c r="T120" s="53">
        <f t="shared" si="36"/>
        <v>186.59731729306094</v>
      </c>
      <c r="U120" s="53">
        <f t="shared" si="29"/>
        <v>0</v>
      </c>
    </row>
    <row r="121" spans="1:21" ht="12" customHeight="1">
      <c r="A121" s="10">
        <v>32352</v>
      </c>
      <c r="B121" s="70" t="s">
        <v>57</v>
      </c>
      <c r="C121" s="28">
        <v>28700</v>
      </c>
      <c r="D121" s="28">
        <v>35525</v>
      </c>
      <c r="E121" s="28"/>
      <c r="F121" s="28"/>
      <c r="G121" s="28">
        <v>35525</v>
      </c>
      <c r="H121" s="77"/>
      <c r="I121" s="77"/>
      <c r="J121" s="77"/>
      <c r="K121" s="200"/>
      <c r="L121" s="28"/>
      <c r="M121" s="134"/>
      <c r="N121" s="300">
        <v>32352</v>
      </c>
      <c r="O121" s="70" t="s">
        <v>57</v>
      </c>
      <c r="P121" s="239"/>
      <c r="Q121" s="77">
        <f>D121-E121-G121</f>
        <v>0</v>
      </c>
      <c r="R121" s="77"/>
      <c r="S121" s="29">
        <v>0</v>
      </c>
      <c r="T121" s="50">
        <f t="shared" si="36"/>
        <v>123.78048780487805</v>
      </c>
      <c r="U121" s="50">
        <f t="shared" si="29"/>
        <v>0</v>
      </c>
    </row>
    <row r="122" spans="1:21" ht="12" customHeight="1">
      <c r="A122" s="10">
        <v>32353</v>
      </c>
      <c r="B122" s="70" t="s">
        <v>190</v>
      </c>
      <c r="C122" s="28">
        <v>2767.5</v>
      </c>
      <c r="D122" s="28">
        <v>2767.5</v>
      </c>
      <c r="E122" s="28"/>
      <c r="F122" s="28"/>
      <c r="G122" s="28">
        <v>2767.5</v>
      </c>
      <c r="H122" s="77"/>
      <c r="I122" s="77"/>
      <c r="J122" s="77"/>
      <c r="K122" s="200"/>
      <c r="L122" s="28"/>
      <c r="M122" s="134"/>
      <c r="N122" s="300">
        <v>32353</v>
      </c>
      <c r="O122" s="70" t="s">
        <v>190</v>
      </c>
      <c r="P122" s="239"/>
      <c r="Q122" s="77">
        <f>D122-E122-G122</f>
        <v>0</v>
      </c>
      <c r="R122" s="77"/>
      <c r="S122" s="29"/>
      <c r="T122" s="50">
        <f t="shared" si="36"/>
        <v>100</v>
      </c>
      <c r="U122" s="50">
        <f t="shared" si="29"/>
        <v>0</v>
      </c>
    </row>
    <row r="123" spans="1:21" ht="12" customHeight="1">
      <c r="A123" s="10">
        <v>32359</v>
      </c>
      <c r="B123" s="70" t="s">
        <v>191</v>
      </c>
      <c r="C123" s="28"/>
      <c r="D123" s="28"/>
      <c r="E123" s="28"/>
      <c r="F123" s="28"/>
      <c r="G123" s="28"/>
      <c r="H123" s="77"/>
      <c r="I123" s="77"/>
      <c r="J123" s="77"/>
      <c r="K123" s="200"/>
      <c r="L123" s="28"/>
      <c r="M123" s="134"/>
      <c r="N123" s="300">
        <v>32359</v>
      </c>
      <c r="O123" s="70" t="s">
        <v>191</v>
      </c>
      <c r="P123" s="239"/>
      <c r="Q123" s="77"/>
      <c r="R123" s="77"/>
      <c r="S123" s="29"/>
      <c r="T123" s="50">
        <f t="shared" si="36"/>
        <v>0</v>
      </c>
      <c r="U123" s="50">
        <f t="shared" si="29"/>
        <v>0</v>
      </c>
    </row>
    <row r="124" spans="1:21" ht="12.75">
      <c r="A124" s="12">
        <v>3235</v>
      </c>
      <c r="B124" s="72" t="s">
        <v>58</v>
      </c>
      <c r="C124" s="39">
        <f>C121+C122+C123</f>
        <v>31467.5</v>
      </c>
      <c r="D124" s="39">
        <f aca="true" t="shared" si="40" ref="D124:M124">D121+D122+D123</f>
        <v>38292.5</v>
      </c>
      <c r="E124" s="39">
        <f t="shared" si="40"/>
        <v>0</v>
      </c>
      <c r="F124" s="39">
        <f t="shared" si="40"/>
        <v>0</v>
      </c>
      <c r="G124" s="39">
        <f t="shared" si="40"/>
        <v>38292.5</v>
      </c>
      <c r="H124" s="39">
        <f t="shared" si="40"/>
        <v>0</v>
      </c>
      <c r="I124" s="39">
        <f t="shared" si="40"/>
        <v>0</v>
      </c>
      <c r="J124" s="39">
        <f t="shared" si="40"/>
        <v>0</v>
      </c>
      <c r="K124" s="39">
        <f t="shared" si="40"/>
        <v>0</v>
      </c>
      <c r="L124" s="39">
        <f t="shared" si="40"/>
        <v>0</v>
      </c>
      <c r="M124" s="39">
        <f t="shared" si="40"/>
        <v>0</v>
      </c>
      <c r="N124" s="302">
        <v>3235</v>
      </c>
      <c r="O124" s="72" t="s">
        <v>58</v>
      </c>
      <c r="P124" s="249">
        <f>P121+P122+P123</f>
        <v>0</v>
      </c>
      <c r="Q124" s="249">
        <f>Q121+Q122+Q123</f>
        <v>0</v>
      </c>
      <c r="R124" s="249">
        <f>R121+R122+R123</f>
        <v>0</v>
      </c>
      <c r="S124" s="249">
        <f>S121+S122+S123</f>
        <v>0</v>
      </c>
      <c r="T124" s="111">
        <f t="shared" si="36"/>
        <v>121.68904425200604</v>
      </c>
      <c r="U124" s="111">
        <f t="shared" si="29"/>
        <v>0</v>
      </c>
    </row>
    <row r="125" spans="1:21" ht="12.75">
      <c r="A125" s="10">
        <v>32361</v>
      </c>
      <c r="B125" s="70" t="s">
        <v>59</v>
      </c>
      <c r="C125" s="28">
        <v>20400</v>
      </c>
      <c r="D125" s="28">
        <v>17090</v>
      </c>
      <c r="E125" s="28"/>
      <c r="F125" s="28"/>
      <c r="G125" s="28">
        <v>17090</v>
      </c>
      <c r="H125" s="77"/>
      <c r="I125" s="77"/>
      <c r="J125" s="77"/>
      <c r="K125" s="200"/>
      <c r="L125" s="28"/>
      <c r="M125" s="134"/>
      <c r="N125" s="300">
        <v>32361</v>
      </c>
      <c r="O125" s="70" t="s">
        <v>59</v>
      </c>
      <c r="P125" s="239"/>
      <c r="Q125" s="77">
        <f>D125-E125-G125</f>
        <v>0</v>
      </c>
      <c r="R125" s="77"/>
      <c r="S125" s="29">
        <v>0</v>
      </c>
      <c r="T125" s="50">
        <f t="shared" si="36"/>
        <v>83.77450980392157</v>
      </c>
      <c r="U125" s="50">
        <f>IF(S125&lt;&gt;0,D125/S125*100,0)</f>
        <v>0</v>
      </c>
    </row>
    <row r="126" spans="1:21" ht="12.75">
      <c r="A126" s="10">
        <v>32363</v>
      </c>
      <c r="B126" s="70" t="s">
        <v>209</v>
      </c>
      <c r="C126" s="28"/>
      <c r="D126" s="28">
        <v>4800</v>
      </c>
      <c r="E126" s="28">
        <v>4800</v>
      </c>
      <c r="F126" s="28"/>
      <c r="G126" s="28"/>
      <c r="H126" s="77"/>
      <c r="I126" s="77"/>
      <c r="J126" s="77"/>
      <c r="K126" s="200"/>
      <c r="L126" s="28"/>
      <c r="M126" s="134"/>
      <c r="N126" s="300"/>
      <c r="O126" s="70"/>
      <c r="P126" s="239"/>
      <c r="Q126" s="77"/>
      <c r="R126" s="77"/>
      <c r="S126" s="29"/>
      <c r="T126" s="50"/>
      <c r="U126" s="50"/>
    </row>
    <row r="127" spans="1:21" s="18" customFormat="1" ht="12.75">
      <c r="A127" s="12">
        <v>3236</v>
      </c>
      <c r="B127" s="72" t="s">
        <v>60</v>
      </c>
      <c r="C127" s="39">
        <f>C125+C126</f>
        <v>20400</v>
      </c>
      <c r="D127" s="39">
        <f aca="true" t="shared" si="41" ref="D127:M127">D125+D126</f>
        <v>21890</v>
      </c>
      <c r="E127" s="39">
        <f t="shared" si="41"/>
        <v>4800</v>
      </c>
      <c r="F127" s="39">
        <f t="shared" si="41"/>
        <v>0</v>
      </c>
      <c r="G127" s="39">
        <f t="shared" si="41"/>
        <v>17090</v>
      </c>
      <c r="H127" s="39">
        <f t="shared" si="41"/>
        <v>0</v>
      </c>
      <c r="I127" s="39">
        <f t="shared" si="41"/>
        <v>0</v>
      </c>
      <c r="J127" s="39">
        <f t="shared" si="41"/>
        <v>0</v>
      </c>
      <c r="K127" s="39">
        <f t="shared" si="41"/>
        <v>0</v>
      </c>
      <c r="L127" s="39">
        <f t="shared" si="41"/>
        <v>0</v>
      </c>
      <c r="M127" s="39">
        <f t="shared" si="41"/>
        <v>0</v>
      </c>
      <c r="N127" s="302">
        <v>3236</v>
      </c>
      <c r="O127" s="72" t="s">
        <v>60</v>
      </c>
      <c r="P127" s="249">
        <f>P125</f>
        <v>0</v>
      </c>
      <c r="Q127" s="39">
        <f>Q125</f>
        <v>0</v>
      </c>
      <c r="R127" s="39">
        <f>R125</f>
        <v>0</v>
      </c>
      <c r="S127" s="40">
        <f>S125</f>
        <v>0</v>
      </c>
      <c r="T127" s="53">
        <f t="shared" si="36"/>
        <v>107.30392156862744</v>
      </c>
      <c r="U127" s="53">
        <f>IF(S127&lt;&gt;0,D127/S127*100,0)</f>
        <v>0</v>
      </c>
    </row>
    <row r="128" spans="1:21" ht="13.5" thickBot="1">
      <c r="A128" s="10">
        <v>32372</v>
      </c>
      <c r="B128" s="70" t="s">
        <v>61</v>
      </c>
      <c r="C128" s="28"/>
      <c r="D128" s="28"/>
      <c r="E128" s="28"/>
      <c r="F128" s="28"/>
      <c r="G128" s="28"/>
      <c r="H128" s="77"/>
      <c r="I128" s="77"/>
      <c r="J128" s="77"/>
      <c r="K128" s="200"/>
      <c r="L128" s="28"/>
      <c r="M128" s="134"/>
      <c r="N128" s="300">
        <v>32372</v>
      </c>
      <c r="O128" s="70" t="s">
        <v>61</v>
      </c>
      <c r="P128" s="239"/>
      <c r="Q128" s="77">
        <f>D128-E128-G128</f>
        <v>0</v>
      </c>
      <c r="R128" s="77"/>
      <c r="S128" s="29">
        <v>0</v>
      </c>
      <c r="T128" s="50">
        <f t="shared" si="36"/>
        <v>0</v>
      </c>
      <c r="U128" s="50">
        <f>IF(S128&lt;&gt;0,D128/S128*100,0)</f>
        <v>0</v>
      </c>
    </row>
    <row r="129" spans="1:21" ht="12.75" customHeight="1" thickBot="1">
      <c r="A129" s="350" t="s">
        <v>2</v>
      </c>
      <c r="B129" s="351" t="s">
        <v>3</v>
      </c>
      <c r="C129" s="24" t="s">
        <v>4</v>
      </c>
      <c r="D129" s="67" t="s">
        <v>5</v>
      </c>
      <c r="E129" s="172" t="s">
        <v>172</v>
      </c>
      <c r="F129" s="173" t="s">
        <v>173</v>
      </c>
      <c r="G129" s="148" t="s">
        <v>101</v>
      </c>
      <c r="H129" s="67" t="s">
        <v>101</v>
      </c>
      <c r="I129" s="24" t="s">
        <v>171</v>
      </c>
      <c r="J129" s="149" t="s">
        <v>101</v>
      </c>
      <c r="K129" s="186" t="s">
        <v>101</v>
      </c>
      <c r="L129" s="26" t="s">
        <v>101</v>
      </c>
      <c r="M129" s="26" t="s">
        <v>101</v>
      </c>
      <c r="N129" s="362" t="s">
        <v>2</v>
      </c>
      <c r="O129" s="351" t="s">
        <v>3</v>
      </c>
      <c r="P129" s="183" t="s">
        <v>6</v>
      </c>
      <c r="Q129" s="183" t="s">
        <v>7</v>
      </c>
      <c r="R129" s="170"/>
      <c r="S129" s="68" t="s">
        <v>8</v>
      </c>
      <c r="T129" s="99" t="s">
        <v>9</v>
      </c>
      <c r="U129" s="99" t="s">
        <v>9</v>
      </c>
    </row>
    <row r="130" spans="1:21" ht="12.75" customHeight="1" thickBot="1">
      <c r="A130" s="350"/>
      <c r="B130" s="352"/>
      <c r="C130" s="25" t="s">
        <v>214</v>
      </c>
      <c r="D130" s="147" t="s">
        <v>215</v>
      </c>
      <c r="E130" s="150">
        <v>411</v>
      </c>
      <c r="F130" s="151">
        <v>466</v>
      </c>
      <c r="G130" s="150">
        <v>122</v>
      </c>
      <c r="H130" s="151">
        <v>41</v>
      </c>
      <c r="I130" s="160">
        <v>467</v>
      </c>
      <c r="J130" s="151">
        <v>11</v>
      </c>
      <c r="K130" s="187">
        <v>4602</v>
      </c>
      <c r="L130" s="26">
        <v>21</v>
      </c>
      <c r="M130" s="88">
        <v>15</v>
      </c>
      <c r="N130" s="362"/>
      <c r="O130" s="352"/>
      <c r="P130" s="160">
        <v>35</v>
      </c>
      <c r="Q130" s="175">
        <v>22</v>
      </c>
      <c r="R130" s="184">
        <v>511</v>
      </c>
      <c r="S130" s="174" t="s">
        <v>210</v>
      </c>
      <c r="T130" s="48" t="s">
        <v>211</v>
      </c>
      <c r="U130" s="69" t="s">
        <v>212</v>
      </c>
    </row>
    <row r="131" spans="1:21" ht="12.75">
      <c r="A131" s="10">
        <v>32379</v>
      </c>
      <c r="B131" s="70" t="s">
        <v>62</v>
      </c>
      <c r="C131" s="28"/>
      <c r="D131" s="28">
        <v>5225</v>
      </c>
      <c r="E131" s="77"/>
      <c r="F131" s="77"/>
      <c r="G131" s="77">
        <v>5225</v>
      </c>
      <c r="H131" s="77"/>
      <c r="I131" s="77"/>
      <c r="J131" s="77"/>
      <c r="K131" s="200"/>
      <c r="L131" s="28"/>
      <c r="M131" s="134"/>
      <c r="N131" s="300">
        <v>32379</v>
      </c>
      <c r="O131" s="70" t="s">
        <v>62</v>
      </c>
      <c r="P131" s="239"/>
      <c r="Q131" s="77"/>
      <c r="R131" s="77"/>
      <c r="S131" s="29">
        <v>0</v>
      </c>
      <c r="T131" s="50">
        <f t="shared" si="36"/>
        <v>0</v>
      </c>
      <c r="U131" s="50">
        <f aca="true" t="shared" si="42" ref="U131:U160">IF(S131&lt;&gt;0,D131/S131*100,0)</f>
        <v>0</v>
      </c>
    </row>
    <row r="132" spans="1:21" ht="12.75">
      <c r="A132" s="12">
        <v>3237</v>
      </c>
      <c r="B132" s="72" t="s">
        <v>63</v>
      </c>
      <c r="C132" s="39">
        <f>SUM(C128:C131)</f>
        <v>0</v>
      </c>
      <c r="D132" s="39">
        <f>SUM(D128:D131)</f>
        <v>5225</v>
      </c>
      <c r="E132" s="39">
        <f aca="true" t="shared" si="43" ref="E132:R132">SUM(E128:E128)+E131</f>
        <v>0</v>
      </c>
      <c r="F132" s="39">
        <f t="shared" si="43"/>
        <v>0</v>
      </c>
      <c r="G132" s="39">
        <f t="shared" si="43"/>
        <v>5225</v>
      </c>
      <c r="H132" s="39">
        <f t="shared" si="43"/>
        <v>0</v>
      </c>
      <c r="I132" s="39">
        <f t="shared" si="43"/>
        <v>0</v>
      </c>
      <c r="J132" s="39">
        <f t="shared" si="43"/>
        <v>0</v>
      </c>
      <c r="K132" s="213">
        <f t="shared" si="43"/>
        <v>0</v>
      </c>
      <c r="L132" s="39">
        <f t="shared" si="43"/>
        <v>0</v>
      </c>
      <c r="M132" s="39">
        <f t="shared" si="43"/>
        <v>0</v>
      </c>
      <c r="N132" s="302">
        <v>3237</v>
      </c>
      <c r="O132" s="72" t="s">
        <v>63</v>
      </c>
      <c r="P132" s="249">
        <f t="shared" si="43"/>
        <v>0</v>
      </c>
      <c r="Q132" s="39">
        <f t="shared" si="43"/>
        <v>0</v>
      </c>
      <c r="R132" s="39">
        <f t="shared" si="43"/>
        <v>0</v>
      </c>
      <c r="S132" s="40">
        <f>SUM(S128:S131)</f>
        <v>0</v>
      </c>
      <c r="T132" s="53">
        <f t="shared" si="36"/>
        <v>0</v>
      </c>
      <c r="U132" s="53">
        <f t="shared" si="42"/>
        <v>0</v>
      </c>
    </row>
    <row r="133" spans="1:21" ht="12.75">
      <c r="A133" s="10">
        <v>32381</v>
      </c>
      <c r="B133" s="70" t="s">
        <v>149</v>
      </c>
      <c r="C133" s="28">
        <v>885</v>
      </c>
      <c r="D133" s="28"/>
      <c r="E133" s="28"/>
      <c r="F133" s="28"/>
      <c r="G133" s="28"/>
      <c r="H133" s="77"/>
      <c r="I133" s="77"/>
      <c r="J133" s="77"/>
      <c r="K133" s="200"/>
      <c r="L133" s="28"/>
      <c r="M133" s="134"/>
      <c r="N133" s="300">
        <v>32381</v>
      </c>
      <c r="O133" s="70" t="s">
        <v>149</v>
      </c>
      <c r="P133" s="239"/>
      <c r="Q133" s="77">
        <f>D133-E133-G133</f>
        <v>0</v>
      </c>
      <c r="R133" s="77"/>
      <c r="S133" s="29">
        <v>0</v>
      </c>
      <c r="T133" s="50">
        <f t="shared" si="36"/>
        <v>0</v>
      </c>
      <c r="U133" s="50">
        <f t="shared" si="42"/>
        <v>0</v>
      </c>
    </row>
    <row r="134" spans="1:21" ht="12.75">
      <c r="A134" s="10">
        <v>32382</v>
      </c>
      <c r="B134" s="70" t="s">
        <v>154</v>
      </c>
      <c r="C134" s="28"/>
      <c r="D134" s="28"/>
      <c r="E134" s="28"/>
      <c r="F134" s="28"/>
      <c r="G134" s="28"/>
      <c r="H134" s="77"/>
      <c r="I134" s="77"/>
      <c r="J134" s="77"/>
      <c r="K134" s="200"/>
      <c r="L134" s="28"/>
      <c r="M134" s="134"/>
      <c r="N134" s="300">
        <v>32382</v>
      </c>
      <c r="O134" s="70" t="s">
        <v>154</v>
      </c>
      <c r="P134" s="239"/>
      <c r="Q134" s="77"/>
      <c r="R134" s="77"/>
      <c r="S134" s="29">
        <v>0</v>
      </c>
      <c r="T134" s="50"/>
      <c r="U134" s="50">
        <f t="shared" si="42"/>
        <v>0</v>
      </c>
    </row>
    <row r="135" spans="1:21" ht="12.75">
      <c r="A135" s="10">
        <v>32389</v>
      </c>
      <c r="B135" s="70" t="s">
        <v>64</v>
      </c>
      <c r="C135" s="28">
        <v>9062.5</v>
      </c>
      <c r="D135" s="28">
        <v>9947.5</v>
      </c>
      <c r="E135" s="28"/>
      <c r="F135" s="28"/>
      <c r="G135" s="28">
        <v>9947.5</v>
      </c>
      <c r="H135" s="77"/>
      <c r="I135" s="77"/>
      <c r="J135" s="77"/>
      <c r="K135" s="200"/>
      <c r="L135" s="28"/>
      <c r="M135" s="134"/>
      <c r="N135" s="300">
        <v>32389</v>
      </c>
      <c r="O135" s="70" t="s">
        <v>64</v>
      </c>
      <c r="P135" s="239"/>
      <c r="Q135" s="77">
        <f>D135-E135-G135</f>
        <v>0</v>
      </c>
      <c r="R135" s="77"/>
      <c r="S135" s="29">
        <v>0</v>
      </c>
      <c r="T135" s="50">
        <f t="shared" si="36"/>
        <v>109.76551724137931</v>
      </c>
      <c r="U135" s="50">
        <f t="shared" si="42"/>
        <v>0</v>
      </c>
    </row>
    <row r="136" spans="1:21" ht="12.75">
      <c r="A136" s="12">
        <v>3238</v>
      </c>
      <c r="B136" s="72" t="s">
        <v>65</v>
      </c>
      <c r="C136" s="42">
        <f aca="true" t="shared" si="44" ref="C136:S136">C133+C134+C135</f>
        <v>9947.5</v>
      </c>
      <c r="D136" s="42">
        <f t="shared" si="44"/>
        <v>9947.5</v>
      </c>
      <c r="E136" s="42">
        <f t="shared" si="44"/>
        <v>0</v>
      </c>
      <c r="F136" s="42">
        <f t="shared" si="44"/>
        <v>0</v>
      </c>
      <c r="G136" s="42">
        <f t="shared" si="44"/>
        <v>9947.5</v>
      </c>
      <c r="H136" s="42">
        <f t="shared" si="44"/>
        <v>0</v>
      </c>
      <c r="I136" s="42">
        <f t="shared" si="44"/>
        <v>0</v>
      </c>
      <c r="J136" s="42">
        <f t="shared" si="44"/>
        <v>0</v>
      </c>
      <c r="K136" s="219">
        <f t="shared" si="44"/>
        <v>0</v>
      </c>
      <c r="L136" s="42">
        <f t="shared" si="44"/>
        <v>0</v>
      </c>
      <c r="M136" s="42">
        <f t="shared" si="44"/>
        <v>0</v>
      </c>
      <c r="N136" s="302">
        <v>3238</v>
      </c>
      <c r="O136" s="72" t="s">
        <v>65</v>
      </c>
      <c r="P136" s="257">
        <f t="shared" si="44"/>
        <v>0</v>
      </c>
      <c r="Q136" s="42">
        <f t="shared" si="44"/>
        <v>0</v>
      </c>
      <c r="R136" s="42">
        <f t="shared" si="44"/>
        <v>0</v>
      </c>
      <c r="S136" s="42">
        <f t="shared" si="44"/>
        <v>0</v>
      </c>
      <c r="T136" s="53">
        <f t="shared" si="36"/>
        <v>100</v>
      </c>
      <c r="U136" s="53">
        <f t="shared" si="42"/>
        <v>0</v>
      </c>
    </row>
    <row r="137" spans="1:21" ht="12.75">
      <c r="A137" s="10">
        <v>32391</v>
      </c>
      <c r="B137" s="70" t="s">
        <v>66</v>
      </c>
      <c r="C137" s="28">
        <v>205.43</v>
      </c>
      <c r="D137" s="28">
        <v>980</v>
      </c>
      <c r="E137" s="28"/>
      <c r="F137" s="28"/>
      <c r="G137" s="28">
        <v>980</v>
      </c>
      <c r="H137" s="77"/>
      <c r="I137" s="77"/>
      <c r="J137" s="77"/>
      <c r="K137" s="200"/>
      <c r="L137" s="28"/>
      <c r="M137" s="134"/>
      <c r="N137" s="300">
        <v>32391</v>
      </c>
      <c r="O137" s="70" t="s">
        <v>66</v>
      </c>
      <c r="P137" s="239"/>
      <c r="Q137" s="77">
        <f>D137-E137-G137</f>
        <v>0</v>
      </c>
      <c r="R137" s="77"/>
      <c r="S137" s="29">
        <v>0</v>
      </c>
      <c r="T137" s="50">
        <f t="shared" si="36"/>
        <v>477.0481429197293</v>
      </c>
      <c r="U137" s="50">
        <f t="shared" si="42"/>
        <v>0</v>
      </c>
    </row>
    <row r="138" spans="1:21" ht="12.75">
      <c r="A138" s="10">
        <v>32392</v>
      </c>
      <c r="B138" s="70" t="s">
        <v>126</v>
      </c>
      <c r="C138" s="28"/>
      <c r="D138" s="28"/>
      <c r="E138" s="28"/>
      <c r="F138" s="28"/>
      <c r="G138" s="28">
        <v>0</v>
      </c>
      <c r="H138" s="77"/>
      <c r="I138" s="77"/>
      <c r="J138" s="77"/>
      <c r="K138" s="200"/>
      <c r="L138" s="28"/>
      <c r="M138" s="134"/>
      <c r="N138" s="300">
        <v>32392</v>
      </c>
      <c r="O138" s="70" t="s">
        <v>126</v>
      </c>
      <c r="P138" s="239"/>
      <c r="Q138" s="77">
        <v>0</v>
      </c>
      <c r="R138" s="77"/>
      <c r="S138" s="29">
        <v>0</v>
      </c>
      <c r="T138" s="50">
        <f t="shared" si="36"/>
        <v>0</v>
      </c>
      <c r="U138" s="50">
        <f t="shared" si="42"/>
        <v>0</v>
      </c>
    </row>
    <row r="139" spans="1:21" ht="11.25" customHeight="1">
      <c r="A139" s="10">
        <v>32393</v>
      </c>
      <c r="B139" s="70" t="s">
        <v>67</v>
      </c>
      <c r="C139" s="28"/>
      <c r="D139" s="28"/>
      <c r="E139" s="28"/>
      <c r="F139" s="28"/>
      <c r="G139" s="28"/>
      <c r="H139" s="77"/>
      <c r="I139" s="77"/>
      <c r="J139" s="77"/>
      <c r="K139" s="200"/>
      <c r="L139" s="28"/>
      <c r="M139" s="134"/>
      <c r="N139" s="300">
        <v>32393</v>
      </c>
      <c r="O139" s="70" t="s">
        <v>67</v>
      </c>
      <c r="P139" s="239"/>
      <c r="Q139" s="77">
        <f>D139-E139-G139</f>
        <v>0</v>
      </c>
      <c r="R139" s="77"/>
      <c r="S139" s="36">
        <v>0</v>
      </c>
      <c r="T139" s="50">
        <f t="shared" si="36"/>
        <v>0</v>
      </c>
      <c r="U139" s="50">
        <f t="shared" si="42"/>
        <v>0</v>
      </c>
    </row>
    <row r="140" spans="1:21" ht="11.25" customHeight="1">
      <c r="A140" s="10">
        <v>32395</v>
      </c>
      <c r="B140" s="70" t="s">
        <v>54</v>
      </c>
      <c r="C140" s="28"/>
      <c r="D140" s="28"/>
      <c r="E140" s="28"/>
      <c r="F140" s="28"/>
      <c r="G140" s="28"/>
      <c r="H140" s="77"/>
      <c r="I140" s="77"/>
      <c r="J140" s="77"/>
      <c r="K140" s="200"/>
      <c r="L140" s="28"/>
      <c r="M140" s="134"/>
      <c r="N140" s="300">
        <v>32395</v>
      </c>
      <c r="O140" s="70" t="s">
        <v>54</v>
      </c>
      <c r="P140" s="239"/>
      <c r="Q140" s="77">
        <f>D140-E140-G140</f>
        <v>0</v>
      </c>
      <c r="R140" s="77"/>
      <c r="S140" s="36">
        <v>0</v>
      </c>
      <c r="T140" s="50">
        <f t="shared" si="36"/>
        <v>0</v>
      </c>
      <c r="U140" s="50">
        <f t="shared" si="42"/>
        <v>0</v>
      </c>
    </row>
    <row r="141" spans="1:21" ht="11.25" customHeight="1">
      <c r="A141" s="10">
        <v>32396</v>
      </c>
      <c r="B141" s="70" t="s">
        <v>117</v>
      </c>
      <c r="C141" s="28"/>
      <c r="D141" s="28"/>
      <c r="E141" s="28"/>
      <c r="F141" s="28"/>
      <c r="G141" s="28"/>
      <c r="H141" s="77"/>
      <c r="I141" s="77"/>
      <c r="J141" s="77"/>
      <c r="K141" s="200"/>
      <c r="L141" s="28"/>
      <c r="M141" s="134"/>
      <c r="N141" s="300">
        <v>32396</v>
      </c>
      <c r="O141" s="70" t="s">
        <v>117</v>
      </c>
      <c r="P141" s="239"/>
      <c r="Q141" s="77">
        <f>D141-E141-G141</f>
        <v>0</v>
      </c>
      <c r="R141" s="77"/>
      <c r="S141" s="36">
        <v>0</v>
      </c>
      <c r="T141" s="50">
        <f t="shared" si="36"/>
        <v>0</v>
      </c>
      <c r="U141" s="50">
        <f t="shared" si="42"/>
        <v>0</v>
      </c>
    </row>
    <row r="142" spans="1:21" ht="12.75">
      <c r="A142" s="10">
        <v>32399</v>
      </c>
      <c r="B142" s="70" t="s">
        <v>68</v>
      </c>
      <c r="C142" s="28">
        <v>2037</v>
      </c>
      <c r="D142" s="28"/>
      <c r="E142" s="28"/>
      <c r="F142" s="28"/>
      <c r="G142" s="28"/>
      <c r="H142" s="77"/>
      <c r="I142" s="77"/>
      <c r="J142" s="77"/>
      <c r="K142" s="200"/>
      <c r="L142" s="28"/>
      <c r="M142" s="134"/>
      <c r="N142" s="300">
        <v>32399</v>
      </c>
      <c r="O142" s="70" t="s">
        <v>68</v>
      </c>
      <c r="P142" s="239"/>
      <c r="Q142" s="77">
        <f>D142-E142-G142</f>
        <v>0</v>
      </c>
      <c r="R142" s="77"/>
      <c r="S142" s="36">
        <v>0</v>
      </c>
      <c r="T142" s="50">
        <f t="shared" si="36"/>
        <v>0</v>
      </c>
      <c r="U142" s="50">
        <f t="shared" si="42"/>
        <v>0</v>
      </c>
    </row>
    <row r="143" spans="1:21" ht="12.75">
      <c r="A143" s="12">
        <v>3239</v>
      </c>
      <c r="B143" s="72" t="s">
        <v>69</v>
      </c>
      <c r="C143" s="39">
        <f>C137+C138+C139+C140+C141+C142</f>
        <v>2242.43</v>
      </c>
      <c r="D143" s="39">
        <f aca="true" t="shared" si="45" ref="D143:R143">D137+D138+D139+D140+D141+D142</f>
        <v>980</v>
      </c>
      <c r="E143" s="39">
        <f t="shared" si="45"/>
        <v>0</v>
      </c>
      <c r="F143" s="39">
        <f t="shared" si="45"/>
        <v>0</v>
      </c>
      <c r="G143" s="39">
        <f t="shared" si="45"/>
        <v>980</v>
      </c>
      <c r="H143" s="39">
        <f t="shared" si="45"/>
        <v>0</v>
      </c>
      <c r="I143" s="39">
        <f t="shared" si="45"/>
        <v>0</v>
      </c>
      <c r="J143" s="39">
        <f t="shared" si="45"/>
        <v>0</v>
      </c>
      <c r="K143" s="213">
        <f t="shared" si="45"/>
        <v>0</v>
      </c>
      <c r="L143" s="39">
        <f t="shared" si="45"/>
        <v>0</v>
      </c>
      <c r="M143" s="39">
        <f t="shared" si="45"/>
        <v>0</v>
      </c>
      <c r="N143" s="302">
        <v>3239</v>
      </c>
      <c r="O143" s="72" t="s">
        <v>69</v>
      </c>
      <c r="P143" s="249">
        <f t="shared" si="45"/>
        <v>0</v>
      </c>
      <c r="Q143" s="39">
        <f t="shared" si="45"/>
        <v>0</v>
      </c>
      <c r="R143" s="39">
        <f t="shared" si="45"/>
        <v>0</v>
      </c>
      <c r="S143" s="39">
        <f>S137+S138+S139+S140+S141+S142</f>
        <v>0</v>
      </c>
      <c r="T143" s="53">
        <f t="shared" si="36"/>
        <v>43.70259049334874</v>
      </c>
      <c r="U143" s="53">
        <f t="shared" si="42"/>
        <v>0</v>
      </c>
    </row>
    <row r="144" spans="1:21" ht="12.75">
      <c r="A144" s="60">
        <v>323</v>
      </c>
      <c r="B144" s="75" t="s">
        <v>70</v>
      </c>
      <c r="C144" s="31">
        <f aca="true" t="shared" si="46" ref="C144:M144">C108+C112+C115+C120+C124+C127+C132+C136+C143</f>
        <v>111458.50999999998</v>
      </c>
      <c r="D144" s="31">
        <f t="shared" si="46"/>
        <v>124398.55</v>
      </c>
      <c r="E144" s="31">
        <f t="shared" si="46"/>
        <v>4800</v>
      </c>
      <c r="F144" s="31">
        <f t="shared" si="46"/>
        <v>0</v>
      </c>
      <c r="G144" s="31">
        <f t="shared" si="46"/>
        <v>106492.27</v>
      </c>
      <c r="H144" s="31">
        <f t="shared" si="46"/>
        <v>0</v>
      </c>
      <c r="I144" s="31">
        <f t="shared" si="46"/>
        <v>0</v>
      </c>
      <c r="J144" s="31">
        <f t="shared" si="46"/>
        <v>0</v>
      </c>
      <c r="K144" s="31">
        <f t="shared" si="46"/>
        <v>0</v>
      </c>
      <c r="L144" s="31">
        <f t="shared" si="46"/>
        <v>0</v>
      </c>
      <c r="M144" s="31">
        <f t="shared" si="46"/>
        <v>13106.28</v>
      </c>
      <c r="N144" s="304">
        <v>323</v>
      </c>
      <c r="O144" s="75" t="s">
        <v>70</v>
      </c>
      <c r="P144" s="240">
        <f>P108+P112+P115+P120+P124+P127+P132+P136+P143</f>
        <v>0</v>
      </c>
      <c r="Q144" s="106">
        <f>Q108+Q112+Q115+Q120+Q124+Q127+Q132+Q136+Q143</f>
        <v>0</v>
      </c>
      <c r="R144" s="31">
        <f>R108+R112+R115+R120+R124+R127+R132+R136+R143</f>
        <v>0</v>
      </c>
      <c r="S144" s="37">
        <v>282913</v>
      </c>
      <c r="T144" s="53">
        <f t="shared" si="36"/>
        <v>111.60973711204288</v>
      </c>
      <c r="U144" s="53">
        <f t="shared" si="42"/>
        <v>43.97060226995578</v>
      </c>
    </row>
    <row r="145" spans="1:21" s="104" customFormat="1" ht="12.75">
      <c r="A145" s="100">
        <v>32411</v>
      </c>
      <c r="B145" s="133" t="s">
        <v>163</v>
      </c>
      <c r="C145" s="128"/>
      <c r="D145" s="128"/>
      <c r="E145" s="128"/>
      <c r="F145" s="128"/>
      <c r="G145" s="128"/>
      <c r="H145" s="101"/>
      <c r="I145" s="101"/>
      <c r="J145" s="101"/>
      <c r="K145" s="209"/>
      <c r="L145" s="128"/>
      <c r="M145" s="128"/>
      <c r="N145" s="305">
        <v>32411</v>
      </c>
      <c r="O145" s="133" t="s">
        <v>163</v>
      </c>
      <c r="P145" s="245"/>
      <c r="Q145" s="101"/>
      <c r="R145" s="101"/>
      <c r="S145" s="156"/>
      <c r="T145" s="95">
        <f t="shared" si="36"/>
        <v>0</v>
      </c>
      <c r="U145" s="95">
        <f t="shared" si="42"/>
        <v>0</v>
      </c>
    </row>
    <row r="146" spans="1:21" s="104" customFormat="1" ht="12.75">
      <c r="A146" s="100">
        <v>32412</v>
      </c>
      <c r="B146" s="133" t="s">
        <v>188</v>
      </c>
      <c r="C146" s="128"/>
      <c r="D146" s="128"/>
      <c r="E146" s="128">
        <v>0</v>
      </c>
      <c r="F146" s="128"/>
      <c r="G146" s="128"/>
      <c r="H146" s="101"/>
      <c r="I146" s="101"/>
      <c r="J146" s="101"/>
      <c r="K146" s="209"/>
      <c r="L146" s="128"/>
      <c r="M146" s="128"/>
      <c r="N146" s="305">
        <v>32412</v>
      </c>
      <c r="O146" s="133" t="s">
        <v>188</v>
      </c>
      <c r="P146" s="245"/>
      <c r="Q146" s="101"/>
      <c r="R146" s="101"/>
      <c r="S146" s="156">
        <v>0</v>
      </c>
      <c r="T146" s="95">
        <f t="shared" si="36"/>
        <v>0</v>
      </c>
      <c r="U146" s="95">
        <f t="shared" si="42"/>
        <v>0</v>
      </c>
    </row>
    <row r="147" spans="1:21" s="104" customFormat="1" ht="12.75" customHeight="1">
      <c r="A147" s="161">
        <v>324</v>
      </c>
      <c r="B147" s="162" t="s">
        <v>164</v>
      </c>
      <c r="C147" s="163">
        <f>C145+C146</f>
        <v>0</v>
      </c>
      <c r="D147" s="163">
        <f aca="true" t="shared" si="47" ref="D147:R147">D145+D146</f>
        <v>0</v>
      </c>
      <c r="E147" s="163">
        <f t="shared" si="47"/>
        <v>0</v>
      </c>
      <c r="F147" s="163">
        <f t="shared" si="47"/>
        <v>0</v>
      </c>
      <c r="G147" s="163">
        <f t="shared" si="47"/>
        <v>0</v>
      </c>
      <c r="H147" s="163">
        <f t="shared" si="47"/>
        <v>0</v>
      </c>
      <c r="I147" s="163">
        <f t="shared" si="47"/>
        <v>0</v>
      </c>
      <c r="J147" s="163">
        <f t="shared" si="47"/>
        <v>0</v>
      </c>
      <c r="K147" s="220">
        <f t="shared" si="47"/>
        <v>0</v>
      </c>
      <c r="L147" s="163">
        <f t="shared" si="47"/>
        <v>0</v>
      </c>
      <c r="M147" s="163">
        <f t="shared" si="47"/>
        <v>0</v>
      </c>
      <c r="N147" s="312">
        <v>324</v>
      </c>
      <c r="O147" s="162" t="s">
        <v>164</v>
      </c>
      <c r="P147" s="258">
        <f t="shared" si="47"/>
        <v>0</v>
      </c>
      <c r="Q147" s="163">
        <f t="shared" si="47"/>
        <v>0</v>
      </c>
      <c r="R147" s="163">
        <f t="shared" si="47"/>
        <v>0</v>
      </c>
      <c r="S147" s="163">
        <v>1000</v>
      </c>
      <c r="T147" s="111">
        <f>IF(R147&lt;&gt;0,C147/R147*100,0)</f>
        <v>0</v>
      </c>
      <c r="U147" s="111">
        <f t="shared" si="42"/>
        <v>0</v>
      </c>
    </row>
    <row r="148" spans="1:21" s="19" customFormat="1" ht="12.75">
      <c r="A148" s="61">
        <v>32922</v>
      </c>
      <c r="B148" s="71" t="s">
        <v>120</v>
      </c>
      <c r="C148" s="121">
        <v>2595</v>
      </c>
      <c r="D148" s="120">
        <v>2595</v>
      </c>
      <c r="E148" s="121"/>
      <c r="F148" s="121"/>
      <c r="G148" s="120">
        <v>2595</v>
      </c>
      <c r="H148" s="78"/>
      <c r="I148" s="78"/>
      <c r="J148" s="78"/>
      <c r="K148" s="215"/>
      <c r="L148" s="134"/>
      <c r="M148" s="134"/>
      <c r="N148" s="303">
        <v>32922</v>
      </c>
      <c r="O148" s="71" t="s">
        <v>120</v>
      </c>
      <c r="P148" s="253"/>
      <c r="Q148" s="77">
        <f>D148-E148-G148</f>
        <v>0</v>
      </c>
      <c r="R148" s="77"/>
      <c r="S148" s="43">
        <v>0</v>
      </c>
      <c r="T148" s="55">
        <f t="shared" si="36"/>
        <v>100</v>
      </c>
      <c r="U148" s="95">
        <f t="shared" si="42"/>
        <v>0</v>
      </c>
    </row>
    <row r="149" spans="1:21" ht="12.75">
      <c r="A149" s="64">
        <v>32923</v>
      </c>
      <c r="B149" s="73" t="s">
        <v>121</v>
      </c>
      <c r="C149" s="136"/>
      <c r="D149" s="136"/>
      <c r="E149" s="136"/>
      <c r="F149" s="136"/>
      <c r="G149" s="136"/>
      <c r="H149" s="137"/>
      <c r="I149" s="137"/>
      <c r="J149" s="137"/>
      <c r="K149" s="217"/>
      <c r="L149" s="136"/>
      <c r="M149" s="134"/>
      <c r="N149" s="311">
        <v>32923</v>
      </c>
      <c r="O149" s="73" t="s">
        <v>121</v>
      </c>
      <c r="P149" s="255"/>
      <c r="Q149" s="77">
        <f>D149-E149-G149-P149</f>
        <v>0</v>
      </c>
      <c r="R149" s="77"/>
      <c r="S149" s="41">
        <v>0</v>
      </c>
      <c r="T149" s="55">
        <f t="shared" si="36"/>
        <v>0</v>
      </c>
      <c r="U149" s="55">
        <f t="shared" si="42"/>
        <v>0</v>
      </c>
    </row>
    <row r="150" spans="1:21" ht="12.75">
      <c r="A150" s="10">
        <v>32931</v>
      </c>
      <c r="B150" s="70" t="s">
        <v>71</v>
      </c>
      <c r="C150" s="28"/>
      <c r="D150" s="28"/>
      <c r="E150" s="28"/>
      <c r="F150" s="28"/>
      <c r="G150" s="28"/>
      <c r="H150" s="77"/>
      <c r="I150" s="77"/>
      <c r="J150" s="77"/>
      <c r="K150" s="200"/>
      <c r="L150" s="28"/>
      <c r="M150" s="134"/>
      <c r="N150" s="300">
        <v>32931</v>
      </c>
      <c r="O150" s="70" t="s">
        <v>71</v>
      </c>
      <c r="P150" s="239"/>
      <c r="Q150" s="77">
        <f>D150-E150-G150</f>
        <v>0</v>
      </c>
      <c r="R150" s="77"/>
      <c r="S150" s="29">
        <v>0</v>
      </c>
      <c r="T150" s="55">
        <f t="shared" si="36"/>
        <v>0</v>
      </c>
      <c r="U150" s="55">
        <f t="shared" si="42"/>
        <v>0</v>
      </c>
    </row>
    <row r="151" spans="1:21" ht="12.75">
      <c r="A151" s="10">
        <v>32941</v>
      </c>
      <c r="B151" s="70" t="s">
        <v>72</v>
      </c>
      <c r="C151" s="28">
        <v>4350</v>
      </c>
      <c r="D151" s="28">
        <v>350</v>
      </c>
      <c r="E151" s="28"/>
      <c r="F151" s="28"/>
      <c r="G151" s="28">
        <v>350</v>
      </c>
      <c r="H151" s="77"/>
      <c r="I151" s="77"/>
      <c r="J151" s="77"/>
      <c r="K151" s="200"/>
      <c r="L151" s="28"/>
      <c r="M151" s="134"/>
      <c r="N151" s="300">
        <v>32941</v>
      </c>
      <c r="O151" s="70" t="s">
        <v>72</v>
      </c>
      <c r="P151" s="239"/>
      <c r="Q151" s="77">
        <f>D151-E151-G151</f>
        <v>0</v>
      </c>
      <c r="R151" s="77"/>
      <c r="S151" s="29">
        <v>0</v>
      </c>
      <c r="T151" s="55">
        <f t="shared" si="36"/>
        <v>8.045977011494253</v>
      </c>
      <c r="U151" s="55">
        <f t="shared" si="42"/>
        <v>0</v>
      </c>
    </row>
    <row r="152" spans="1:21" ht="12.75" customHeight="1">
      <c r="A152" s="10">
        <v>32952</v>
      </c>
      <c r="B152" s="70" t="s">
        <v>125</v>
      </c>
      <c r="C152" s="28"/>
      <c r="D152" s="28"/>
      <c r="E152" s="28"/>
      <c r="F152" s="28"/>
      <c r="G152" s="28"/>
      <c r="H152" s="77"/>
      <c r="I152" s="77"/>
      <c r="J152" s="77"/>
      <c r="K152" s="200"/>
      <c r="L152" s="28"/>
      <c r="M152" s="134"/>
      <c r="N152" s="300">
        <v>32952</v>
      </c>
      <c r="O152" s="70" t="s">
        <v>125</v>
      </c>
      <c r="P152" s="239"/>
      <c r="Q152" s="77">
        <v>0</v>
      </c>
      <c r="R152" s="77"/>
      <c r="S152" s="29">
        <v>0</v>
      </c>
      <c r="T152" s="55">
        <f t="shared" si="36"/>
        <v>0</v>
      </c>
      <c r="U152" s="55">
        <f t="shared" si="42"/>
        <v>0</v>
      </c>
    </row>
    <row r="153" spans="1:21" ht="12.75" customHeight="1">
      <c r="A153" s="10">
        <v>32953</v>
      </c>
      <c r="B153" s="70" t="s">
        <v>124</v>
      </c>
      <c r="C153" s="28"/>
      <c r="D153" s="28"/>
      <c r="E153" s="28"/>
      <c r="F153" s="28"/>
      <c r="G153" s="28"/>
      <c r="H153" s="77"/>
      <c r="I153" s="77"/>
      <c r="J153" s="77"/>
      <c r="K153" s="200"/>
      <c r="L153" s="28"/>
      <c r="M153" s="134"/>
      <c r="N153" s="300">
        <v>32953</v>
      </c>
      <c r="O153" s="70" t="s">
        <v>124</v>
      </c>
      <c r="P153" s="239"/>
      <c r="Q153" s="77"/>
      <c r="R153" s="77"/>
      <c r="S153" s="29">
        <v>0</v>
      </c>
      <c r="T153" s="55">
        <f t="shared" si="36"/>
        <v>0</v>
      </c>
      <c r="U153" s="55">
        <f t="shared" si="42"/>
        <v>0</v>
      </c>
    </row>
    <row r="154" spans="1:21" ht="12.75" customHeight="1">
      <c r="A154" s="10">
        <v>32955</v>
      </c>
      <c r="B154" s="70" t="s">
        <v>133</v>
      </c>
      <c r="C154" s="28">
        <v>5062.5</v>
      </c>
      <c r="D154" s="28">
        <v>5537.5</v>
      </c>
      <c r="E154" s="28">
        <v>5537.5</v>
      </c>
      <c r="F154" s="28"/>
      <c r="G154" s="28"/>
      <c r="H154" s="28"/>
      <c r="I154" s="77"/>
      <c r="J154" s="77"/>
      <c r="K154" s="200"/>
      <c r="L154" s="28"/>
      <c r="M154" s="134"/>
      <c r="N154" s="300">
        <v>32955</v>
      </c>
      <c r="O154" s="70" t="s">
        <v>133</v>
      </c>
      <c r="P154" s="239"/>
      <c r="Q154" s="77"/>
      <c r="R154" s="77"/>
      <c r="S154" s="29">
        <v>0</v>
      </c>
      <c r="T154" s="55">
        <f t="shared" si="36"/>
        <v>109.38271604938272</v>
      </c>
      <c r="U154" s="55">
        <f t="shared" si="42"/>
        <v>0</v>
      </c>
    </row>
    <row r="155" spans="1:21" ht="12.75" customHeight="1">
      <c r="A155" s="10">
        <v>32959</v>
      </c>
      <c r="B155" s="70" t="s">
        <v>135</v>
      </c>
      <c r="C155" s="28">
        <v>480</v>
      </c>
      <c r="D155" s="28">
        <v>480</v>
      </c>
      <c r="E155" s="28"/>
      <c r="F155" s="28"/>
      <c r="G155" s="28">
        <v>480</v>
      </c>
      <c r="H155" s="28"/>
      <c r="I155" s="77"/>
      <c r="J155" s="77"/>
      <c r="K155" s="200"/>
      <c r="L155" s="28"/>
      <c r="M155" s="134"/>
      <c r="N155" s="10">
        <v>32959</v>
      </c>
      <c r="O155" s="70" t="s">
        <v>135</v>
      </c>
      <c r="P155" s="239"/>
      <c r="Q155" s="77"/>
      <c r="R155" s="77"/>
      <c r="S155" s="29"/>
      <c r="T155" s="55">
        <f t="shared" si="36"/>
        <v>100</v>
      </c>
      <c r="U155" s="55">
        <f t="shared" si="42"/>
        <v>0</v>
      </c>
    </row>
    <row r="156" spans="1:21" ht="12.75" customHeight="1">
      <c r="A156" s="10">
        <v>32961</v>
      </c>
      <c r="B156" s="70" t="s">
        <v>206</v>
      </c>
      <c r="C156" s="28">
        <v>18846.89</v>
      </c>
      <c r="D156" s="28">
        <v>12937.5</v>
      </c>
      <c r="E156" s="28">
        <v>12937.5</v>
      </c>
      <c r="F156" s="28"/>
      <c r="G156" s="28"/>
      <c r="H156" s="28"/>
      <c r="I156" s="77"/>
      <c r="J156" s="77"/>
      <c r="K156" s="200"/>
      <c r="L156" s="28"/>
      <c r="M156" s="134"/>
      <c r="N156" s="10">
        <v>32961</v>
      </c>
      <c r="O156" s="70" t="s">
        <v>206</v>
      </c>
      <c r="P156" s="239"/>
      <c r="Q156" s="77"/>
      <c r="R156" s="77"/>
      <c r="S156" s="29"/>
      <c r="T156" s="55">
        <f t="shared" si="36"/>
        <v>68.64527781506658</v>
      </c>
      <c r="U156" s="55">
        <f t="shared" si="42"/>
        <v>0</v>
      </c>
    </row>
    <row r="157" spans="1:21" ht="12.75">
      <c r="A157" s="10">
        <v>32999</v>
      </c>
      <c r="B157" s="70" t="s">
        <v>73</v>
      </c>
      <c r="C157" s="28">
        <v>722.13</v>
      </c>
      <c r="D157" s="28">
        <v>868.21</v>
      </c>
      <c r="E157" s="28">
        <v>0</v>
      </c>
      <c r="F157" s="28"/>
      <c r="G157" s="28">
        <v>45</v>
      </c>
      <c r="H157" s="28"/>
      <c r="I157" s="28"/>
      <c r="J157" s="28">
        <v>823.21</v>
      </c>
      <c r="K157" s="210"/>
      <c r="L157" s="28"/>
      <c r="M157" s="134"/>
      <c r="N157" s="300">
        <v>32999</v>
      </c>
      <c r="O157" s="70" t="s">
        <v>73</v>
      </c>
      <c r="P157" s="246"/>
      <c r="Q157" s="28"/>
      <c r="R157" s="28"/>
      <c r="S157" s="29">
        <v>0</v>
      </c>
      <c r="T157" s="50">
        <f aca="true" t="shared" si="48" ref="T157:T198">IF(C157&lt;&gt;0,D157/C157*100,0)</f>
        <v>120.229044631853</v>
      </c>
      <c r="U157" s="50">
        <f t="shared" si="42"/>
        <v>0</v>
      </c>
    </row>
    <row r="158" spans="1:21" ht="12.75">
      <c r="A158" s="12">
        <v>32999</v>
      </c>
      <c r="B158" s="72" t="s">
        <v>73</v>
      </c>
      <c r="C158" s="39">
        <f aca="true" t="shared" si="49" ref="C158:S158">SUM(C157:C157)</f>
        <v>722.13</v>
      </c>
      <c r="D158" s="39">
        <f t="shared" si="49"/>
        <v>868.21</v>
      </c>
      <c r="E158" s="39">
        <f t="shared" si="49"/>
        <v>0</v>
      </c>
      <c r="F158" s="39">
        <f t="shared" si="49"/>
        <v>0</v>
      </c>
      <c r="G158" s="39">
        <f t="shared" si="49"/>
        <v>45</v>
      </c>
      <c r="H158" s="39">
        <f t="shared" si="49"/>
        <v>0</v>
      </c>
      <c r="I158" s="39">
        <f t="shared" si="49"/>
        <v>0</v>
      </c>
      <c r="J158" s="39">
        <f t="shared" si="49"/>
        <v>823.21</v>
      </c>
      <c r="K158" s="213">
        <f t="shared" si="49"/>
        <v>0</v>
      </c>
      <c r="L158" s="39">
        <f t="shared" si="49"/>
        <v>0</v>
      </c>
      <c r="M158" s="39">
        <f t="shared" si="49"/>
        <v>0</v>
      </c>
      <c r="N158" s="302">
        <v>32999</v>
      </c>
      <c r="O158" s="72" t="s">
        <v>73</v>
      </c>
      <c r="P158" s="249">
        <f t="shared" si="49"/>
        <v>0</v>
      </c>
      <c r="Q158" s="39">
        <f t="shared" si="49"/>
        <v>0</v>
      </c>
      <c r="R158" s="39">
        <f t="shared" si="49"/>
        <v>0</v>
      </c>
      <c r="S158" s="40">
        <f t="shared" si="49"/>
        <v>0</v>
      </c>
      <c r="T158" s="53">
        <f t="shared" si="48"/>
        <v>120.229044631853</v>
      </c>
      <c r="U158" s="53">
        <f t="shared" si="42"/>
        <v>0</v>
      </c>
    </row>
    <row r="159" spans="1:21" ht="12.75">
      <c r="A159" s="60">
        <v>329</v>
      </c>
      <c r="B159" s="75" t="s">
        <v>74</v>
      </c>
      <c r="C159" s="30">
        <f>C148+C149+C150+C151+C152+C153+C154+C155+C156+C158</f>
        <v>32056.52</v>
      </c>
      <c r="D159" s="30">
        <f aca="true" t="shared" si="50" ref="D159:M159">D148+D149+D150+D151+D152+D153+D154+D155+D156+D158</f>
        <v>22768.21</v>
      </c>
      <c r="E159" s="30">
        <f t="shared" si="50"/>
        <v>18475</v>
      </c>
      <c r="F159" s="30">
        <f t="shared" si="50"/>
        <v>0</v>
      </c>
      <c r="G159" s="30">
        <f t="shared" si="50"/>
        <v>3470</v>
      </c>
      <c r="H159" s="30">
        <f t="shared" si="50"/>
        <v>0</v>
      </c>
      <c r="I159" s="30">
        <f t="shared" si="50"/>
        <v>0</v>
      </c>
      <c r="J159" s="30">
        <f t="shared" si="50"/>
        <v>823.21</v>
      </c>
      <c r="K159" s="30">
        <f t="shared" si="50"/>
        <v>0</v>
      </c>
      <c r="L159" s="30">
        <f t="shared" si="50"/>
        <v>0</v>
      </c>
      <c r="M159" s="30">
        <f t="shared" si="50"/>
        <v>0</v>
      </c>
      <c r="N159" s="304">
        <v>329</v>
      </c>
      <c r="O159" s="75" t="s">
        <v>74</v>
      </c>
      <c r="P159" s="259">
        <f>P148+P149+P150+P151+P152+P153+P154+P155+P158</f>
        <v>0</v>
      </c>
      <c r="Q159" s="259">
        <f>Q148+Q149+Q150+Q151+Q152+Q153+Q154+Q155+Q158</f>
        <v>0</v>
      </c>
      <c r="R159" s="259">
        <f>R148+R149+R150+R151+R152+R153+R154+R155+R158</f>
        <v>0</v>
      </c>
      <c r="S159" s="30">
        <v>182200</v>
      </c>
      <c r="T159" s="53">
        <f t="shared" si="48"/>
        <v>71.02520797641166</v>
      </c>
      <c r="U159" s="53">
        <f t="shared" si="42"/>
        <v>12.496273326015366</v>
      </c>
    </row>
    <row r="160" spans="1:21" ht="12.75">
      <c r="A160" s="10">
        <v>34233</v>
      </c>
      <c r="B160" s="70" t="s">
        <v>147</v>
      </c>
      <c r="C160" s="28"/>
      <c r="D160" s="28"/>
      <c r="E160" s="28"/>
      <c r="F160" s="28"/>
      <c r="G160" s="28"/>
      <c r="H160" s="77"/>
      <c r="I160" s="77"/>
      <c r="J160" s="77"/>
      <c r="K160" s="200"/>
      <c r="L160" s="28"/>
      <c r="M160" s="134"/>
      <c r="N160" s="300">
        <v>34233</v>
      </c>
      <c r="O160" s="70" t="s">
        <v>147</v>
      </c>
      <c r="P160" s="239"/>
      <c r="Q160" s="77">
        <f aca="true" t="shared" si="51" ref="Q160:Q167">D160-E160-G160</f>
        <v>0</v>
      </c>
      <c r="R160" s="77"/>
      <c r="S160" s="29"/>
      <c r="T160" s="50">
        <f t="shared" si="48"/>
        <v>0</v>
      </c>
      <c r="U160" s="50">
        <f t="shared" si="42"/>
        <v>0</v>
      </c>
    </row>
    <row r="161" spans="1:21" ht="12.75">
      <c r="A161" s="10">
        <v>34311</v>
      </c>
      <c r="B161" s="70" t="s">
        <v>75</v>
      </c>
      <c r="C161" s="28"/>
      <c r="D161" s="28"/>
      <c r="E161" s="28"/>
      <c r="F161" s="28"/>
      <c r="G161" s="28"/>
      <c r="H161" s="77"/>
      <c r="I161" s="77"/>
      <c r="J161" s="77"/>
      <c r="K161" s="200"/>
      <c r="L161" s="28"/>
      <c r="M161" s="134"/>
      <c r="N161" s="300">
        <v>34311</v>
      </c>
      <c r="O161" s="70" t="s">
        <v>75</v>
      </c>
      <c r="P161" s="239"/>
      <c r="Q161" s="77">
        <f t="shared" si="51"/>
        <v>0</v>
      </c>
      <c r="R161" s="77"/>
      <c r="S161" s="29">
        <v>0</v>
      </c>
      <c r="T161" s="50"/>
      <c r="U161" s="50"/>
    </row>
    <row r="162" spans="1:21" ht="12.75">
      <c r="A162" s="10">
        <v>34312</v>
      </c>
      <c r="B162" s="70" t="s">
        <v>76</v>
      </c>
      <c r="C162" s="28">
        <v>1541.4</v>
      </c>
      <c r="D162" s="28">
        <v>1993.8</v>
      </c>
      <c r="E162" s="28"/>
      <c r="F162" s="28"/>
      <c r="G162" s="28">
        <v>1993.8</v>
      </c>
      <c r="H162" s="77"/>
      <c r="I162" s="77"/>
      <c r="J162" s="77"/>
      <c r="K162" s="200"/>
      <c r="L162" s="28"/>
      <c r="M162" s="134"/>
      <c r="N162" s="300">
        <v>34312</v>
      </c>
      <c r="O162" s="70" t="s">
        <v>76</v>
      </c>
      <c r="P162" s="239">
        <v>0</v>
      </c>
      <c r="Q162" s="77">
        <f t="shared" si="51"/>
        <v>0</v>
      </c>
      <c r="R162" s="77"/>
      <c r="S162" s="29">
        <v>0</v>
      </c>
      <c r="T162" s="50">
        <f t="shared" si="48"/>
        <v>129.34994161152198</v>
      </c>
      <c r="U162" s="50">
        <f aca="true" t="shared" si="52" ref="U162:U171">IF(S162&lt;&gt;0,D162/S162*100,0)</f>
        <v>0</v>
      </c>
    </row>
    <row r="163" spans="1:21" ht="12.75">
      <c r="A163" s="10">
        <v>34331</v>
      </c>
      <c r="B163" s="70" t="s">
        <v>207</v>
      </c>
      <c r="C163" s="28">
        <v>196.63</v>
      </c>
      <c r="D163" s="28">
        <v>139.51</v>
      </c>
      <c r="E163" s="28">
        <v>139.51</v>
      </c>
      <c r="F163" s="28"/>
      <c r="G163" s="28"/>
      <c r="H163" s="77"/>
      <c r="I163" s="77"/>
      <c r="J163" s="77"/>
      <c r="K163" s="200"/>
      <c r="L163" s="28"/>
      <c r="M163" s="134"/>
      <c r="N163" s="10">
        <v>34331</v>
      </c>
      <c r="O163" s="70" t="s">
        <v>207</v>
      </c>
      <c r="P163" s="239"/>
      <c r="Q163" s="77"/>
      <c r="R163" s="77"/>
      <c r="S163" s="29"/>
      <c r="T163" s="50"/>
      <c r="U163" s="50"/>
    </row>
    <row r="164" spans="1:21" ht="12.75">
      <c r="A164" s="10">
        <v>34332</v>
      </c>
      <c r="B164" s="70" t="s">
        <v>201</v>
      </c>
      <c r="C164" s="28">
        <v>4057.64</v>
      </c>
      <c r="D164" s="28">
        <v>2705.86</v>
      </c>
      <c r="E164" s="28">
        <v>2705.86</v>
      </c>
      <c r="F164" s="28"/>
      <c r="G164" s="28"/>
      <c r="H164" s="77"/>
      <c r="I164" s="77"/>
      <c r="J164" s="77"/>
      <c r="K164" s="200"/>
      <c r="L164" s="28"/>
      <c r="M164" s="134"/>
      <c r="N164" s="300">
        <v>34321</v>
      </c>
      <c r="O164" s="70" t="s">
        <v>134</v>
      </c>
      <c r="P164" s="239"/>
      <c r="Q164" s="77">
        <f t="shared" si="51"/>
        <v>0</v>
      </c>
      <c r="R164" s="77"/>
      <c r="S164" s="29"/>
      <c r="T164" s="50">
        <f t="shared" si="48"/>
        <v>66.6855610650526</v>
      </c>
      <c r="U164" s="50">
        <f t="shared" si="52"/>
        <v>0</v>
      </c>
    </row>
    <row r="165" spans="1:21" ht="12.75">
      <c r="A165" s="10">
        <v>34333</v>
      </c>
      <c r="B165" s="70" t="s">
        <v>77</v>
      </c>
      <c r="C165" s="28">
        <v>2.02</v>
      </c>
      <c r="D165" s="28">
        <v>58.38</v>
      </c>
      <c r="E165" s="28"/>
      <c r="F165" s="28"/>
      <c r="G165" s="28">
        <v>58.38</v>
      </c>
      <c r="H165" s="77"/>
      <c r="I165" s="77"/>
      <c r="J165" s="77"/>
      <c r="K165" s="200"/>
      <c r="L165" s="28"/>
      <c r="M165" s="134"/>
      <c r="N165" s="300">
        <v>34333</v>
      </c>
      <c r="O165" s="70" t="s">
        <v>77</v>
      </c>
      <c r="P165" s="239"/>
      <c r="Q165" s="77">
        <f t="shared" si="51"/>
        <v>0</v>
      </c>
      <c r="R165" s="77"/>
      <c r="S165" s="29">
        <v>0</v>
      </c>
      <c r="T165" s="50">
        <f t="shared" si="48"/>
        <v>2890.0990099009905</v>
      </c>
      <c r="U165" s="50">
        <f t="shared" si="52"/>
        <v>0</v>
      </c>
    </row>
    <row r="166" spans="1:21" ht="12.75">
      <c r="A166" s="10">
        <v>34339</v>
      </c>
      <c r="B166" s="70" t="s">
        <v>208</v>
      </c>
      <c r="C166" s="28">
        <v>7815.95</v>
      </c>
      <c r="D166" s="28">
        <v>5220.8</v>
      </c>
      <c r="E166" s="28">
        <v>5220.8</v>
      </c>
      <c r="F166" s="28"/>
      <c r="G166" s="28"/>
      <c r="H166" s="77"/>
      <c r="I166" s="77"/>
      <c r="J166" s="77"/>
      <c r="K166" s="200"/>
      <c r="L166" s="28"/>
      <c r="M166" s="134"/>
      <c r="N166" s="300">
        <v>34349</v>
      </c>
      <c r="O166" s="70" t="s">
        <v>78</v>
      </c>
      <c r="P166" s="239"/>
      <c r="Q166" s="77">
        <f t="shared" si="51"/>
        <v>0</v>
      </c>
      <c r="R166" s="77"/>
      <c r="S166" s="29">
        <v>0</v>
      </c>
      <c r="T166" s="50">
        <f t="shared" si="48"/>
        <v>66.79674255848617</v>
      </c>
      <c r="U166" s="50">
        <f t="shared" si="52"/>
        <v>0</v>
      </c>
    </row>
    <row r="167" spans="1:21" ht="12.75" hidden="1">
      <c r="A167" s="10">
        <v>37219</v>
      </c>
      <c r="B167" s="70" t="s">
        <v>80</v>
      </c>
      <c r="C167" s="28">
        <v>0</v>
      </c>
      <c r="D167" s="28"/>
      <c r="E167" s="28"/>
      <c r="F167" s="28"/>
      <c r="G167" s="28"/>
      <c r="H167" s="77"/>
      <c r="I167" s="77"/>
      <c r="J167" s="77"/>
      <c r="K167" s="200"/>
      <c r="L167" s="28"/>
      <c r="M167" s="134"/>
      <c r="N167" s="300">
        <v>37219</v>
      </c>
      <c r="O167" s="70" t="s">
        <v>80</v>
      </c>
      <c r="P167" s="239"/>
      <c r="Q167" s="77">
        <f t="shared" si="51"/>
        <v>0</v>
      </c>
      <c r="R167" s="77"/>
      <c r="S167" s="29"/>
      <c r="T167" s="50">
        <f t="shared" si="48"/>
        <v>0</v>
      </c>
      <c r="U167" s="50">
        <f t="shared" si="52"/>
        <v>0</v>
      </c>
    </row>
    <row r="168" spans="1:21" ht="12.75">
      <c r="A168" s="60">
        <v>343</v>
      </c>
      <c r="B168" s="75" t="s">
        <v>79</v>
      </c>
      <c r="C168" s="31">
        <f aca="true" t="shared" si="53" ref="C168:M168">SUM(C160:C166)</f>
        <v>13613.64</v>
      </c>
      <c r="D168" s="31">
        <f t="shared" si="53"/>
        <v>10118.35</v>
      </c>
      <c r="E168" s="31">
        <f t="shared" si="53"/>
        <v>8066.17</v>
      </c>
      <c r="F168" s="31">
        <f t="shared" si="53"/>
        <v>0</v>
      </c>
      <c r="G168" s="31">
        <f t="shared" si="53"/>
        <v>2052.18</v>
      </c>
      <c r="H168" s="31">
        <f t="shared" si="53"/>
        <v>0</v>
      </c>
      <c r="I168" s="31">
        <f t="shared" si="53"/>
        <v>0</v>
      </c>
      <c r="J168" s="31">
        <f t="shared" si="53"/>
        <v>0</v>
      </c>
      <c r="K168" s="202">
        <f t="shared" si="53"/>
        <v>0</v>
      </c>
      <c r="L168" s="31">
        <f t="shared" si="53"/>
        <v>0</v>
      </c>
      <c r="M168" s="31">
        <f t="shared" si="53"/>
        <v>0</v>
      </c>
      <c r="N168" s="304">
        <v>343</v>
      </c>
      <c r="O168" s="75" t="s">
        <v>79</v>
      </c>
      <c r="P168" s="240">
        <f>SUM(P160:P166)</f>
        <v>0</v>
      </c>
      <c r="Q168" s="31">
        <f>SUM(Q160:Q166)</f>
        <v>0</v>
      </c>
      <c r="R168" s="31">
        <f>SUM(R160:R166)</f>
        <v>0</v>
      </c>
      <c r="S168" s="31">
        <v>115000</v>
      </c>
      <c r="T168" s="51">
        <f t="shared" si="48"/>
        <v>74.32508866107817</v>
      </c>
      <c r="U168" s="51">
        <f t="shared" si="52"/>
        <v>8.798565217391305</v>
      </c>
    </row>
    <row r="169" spans="1:21" ht="9.75" customHeight="1">
      <c r="A169" s="64">
        <v>37229</v>
      </c>
      <c r="B169" s="73" t="s">
        <v>204</v>
      </c>
      <c r="C169" s="136"/>
      <c r="D169" s="136"/>
      <c r="E169" s="136"/>
      <c r="F169" s="136"/>
      <c r="G169" s="136"/>
      <c r="H169" s="137"/>
      <c r="I169" s="137"/>
      <c r="J169" s="137"/>
      <c r="K169" s="217"/>
      <c r="L169" s="136"/>
      <c r="M169" s="134"/>
      <c r="N169" s="64">
        <v>37229</v>
      </c>
      <c r="O169" s="73" t="s">
        <v>204</v>
      </c>
      <c r="P169" s="255"/>
      <c r="Q169" s="77">
        <v>0</v>
      </c>
      <c r="R169" s="77"/>
      <c r="S169" s="41"/>
      <c r="T169" s="50">
        <f t="shared" si="48"/>
        <v>0</v>
      </c>
      <c r="U169" s="50">
        <f t="shared" si="52"/>
        <v>0</v>
      </c>
    </row>
    <row r="170" spans="1:21" ht="18" customHeight="1">
      <c r="A170" s="60">
        <v>372</v>
      </c>
      <c r="B170" s="75" t="s">
        <v>203</v>
      </c>
      <c r="C170" s="126">
        <f aca="true" t="shared" si="54" ref="C170:R170">C169</f>
        <v>0</v>
      </c>
      <c r="D170" s="126">
        <f t="shared" si="54"/>
        <v>0</v>
      </c>
      <c r="E170" s="31">
        <f t="shared" si="54"/>
        <v>0</v>
      </c>
      <c r="F170" s="31">
        <f t="shared" si="54"/>
        <v>0</v>
      </c>
      <c r="G170" s="31">
        <f t="shared" si="54"/>
        <v>0</v>
      </c>
      <c r="H170" s="31">
        <f t="shared" si="54"/>
        <v>0</v>
      </c>
      <c r="I170" s="31">
        <f t="shared" si="54"/>
        <v>0</v>
      </c>
      <c r="J170" s="31">
        <f t="shared" si="54"/>
        <v>0</v>
      </c>
      <c r="K170" s="202">
        <f t="shared" si="54"/>
        <v>0</v>
      </c>
      <c r="L170" s="31">
        <f>L169</f>
        <v>0</v>
      </c>
      <c r="M170" s="31">
        <f>M169</f>
        <v>0</v>
      </c>
      <c r="N170" s="60">
        <v>372</v>
      </c>
      <c r="O170" s="75" t="s">
        <v>203</v>
      </c>
      <c r="P170" s="240">
        <f t="shared" si="54"/>
        <v>0</v>
      </c>
      <c r="Q170" s="31">
        <f t="shared" si="54"/>
        <v>0</v>
      </c>
      <c r="R170" s="31">
        <f t="shared" si="54"/>
        <v>0</v>
      </c>
      <c r="S170" s="83">
        <v>8500</v>
      </c>
      <c r="T170" s="56">
        <f t="shared" si="48"/>
        <v>0</v>
      </c>
      <c r="U170" s="56">
        <f t="shared" si="52"/>
        <v>0</v>
      </c>
    </row>
    <row r="171" spans="1:21" ht="12.75">
      <c r="A171" s="60">
        <v>3</v>
      </c>
      <c r="B171" s="75" t="s">
        <v>81</v>
      </c>
      <c r="C171" s="31">
        <f aca="true" t="shared" si="55" ref="C171:M171">C52+C60+C64+C79+C104+C144+C147+C159+C168+C170</f>
        <v>3057213.5200000005</v>
      </c>
      <c r="D171" s="31">
        <f t="shared" si="55"/>
        <v>3119059.11</v>
      </c>
      <c r="E171" s="31">
        <f t="shared" si="55"/>
        <v>2709611.7</v>
      </c>
      <c r="F171" s="31">
        <f t="shared" si="55"/>
        <v>0</v>
      </c>
      <c r="G171" s="31">
        <f t="shared" si="55"/>
        <v>351411.7</v>
      </c>
      <c r="H171" s="31">
        <f t="shared" si="55"/>
        <v>443.39</v>
      </c>
      <c r="I171" s="31">
        <f t="shared" si="55"/>
        <v>0</v>
      </c>
      <c r="J171" s="31">
        <f t="shared" si="55"/>
        <v>33476.57</v>
      </c>
      <c r="K171" s="202">
        <f t="shared" si="55"/>
        <v>5541.48</v>
      </c>
      <c r="L171" s="31">
        <f t="shared" si="55"/>
        <v>0</v>
      </c>
      <c r="M171" s="31">
        <f t="shared" si="55"/>
        <v>13106.28</v>
      </c>
      <c r="N171" s="304">
        <v>3</v>
      </c>
      <c r="O171" s="75" t="s">
        <v>81</v>
      </c>
      <c r="P171" s="240">
        <f>P52+P60+P64+P79+P104+P144+P147+P159+P168+P170</f>
        <v>0</v>
      </c>
      <c r="Q171" s="106">
        <f>Q52+Q60+Q64+Q79+Q104+Q144+Q147+Q159+Q168+Q170</f>
        <v>5467.989999999999</v>
      </c>
      <c r="R171" s="31">
        <f>R52+R60+R64+R79+R104+R144+R147+R159+R168+R170</f>
        <v>0</v>
      </c>
      <c r="S171" s="106">
        <f>S52+S60+S64+S79+S104+S144+S147+S159+S168+S170</f>
        <v>6899768</v>
      </c>
      <c r="T171" s="56">
        <f t="shared" si="48"/>
        <v>102.02293983051598</v>
      </c>
      <c r="U171" s="56">
        <f t="shared" si="52"/>
        <v>45.20527516287504</v>
      </c>
    </row>
    <row r="172" spans="1:21" ht="9.75" customHeight="1">
      <c r="A172" s="65"/>
      <c r="B172" s="139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342"/>
      <c r="N172" s="65"/>
      <c r="O172" s="139"/>
      <c r="P172" s="140"/>
      <c r="Q172" s="140"/>
      <c r="R172" s="140"/>
      <c r="S172" s="44"/>
      <c r="T172" s="57"/>
      <c r="U172" s="57"/>
    </row>
    <row r="173" spans="1:21" ht="9.75" customHeight="1" thickBot="1">
      <c r="A173" s="65"/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342"/>
      <c r="N173" s="65"/>
      <c r="O173" s="139"/>
      <c r="P173" s="140"/>
      <c r="Q173" s="140"/>
      <c r="R173" s="140"/>
      <c r="S173" s="44"/>
      <c r="T173" s="57"/>
      <c r="U173" s="57"/>
    </row>
    <row r="174" spans="1:21" ht="12.75" customHeight="1" thickBot="1">
      <c r="A174" s="350" t="s">
        <v>2</v>
      </c>
      <c r="B174" s="351" t="s">
        <v>3</v>
      </c>
      <c r="C174" s="24" t="s">
        <v>4</v>
      </c>
      <c r="D174" s="67" t="s">
        <v>5</v>
      </c>
      <c r="E174" s="172" t="s">
        <v>172</v>
      </c>
      <c r="F174" s="173" t="s">
        <v>173</v>
      </c>
      <c r="G174" s="148" t="s">
        <v>101</v>
      </c>
      <c r="H174" s="67" t="s">
        <v>101</v>
      </c>
      <c r="I174" s="24" t="s">
        <v>171</v>
      </c>
      <c r="J174" s="149" t="s">
        <v>101</v>
      </c>
      <c r="K174" s="186" t="s">
        <v>101</v>
      </c>
      <c r="L174" s="26" t="s">
        <v>101</v>
      </c>
      <c r="M174" s="88" t="s">
        <v>101</v>
      </c>
      <c r="N174" s="362" t="s">
        <v>2</v>
      </c>
      <c r="O174" s="351" t="s">
        <v>3</v>
      </c>
      <c r="P174" s="183" t="s">
        <v>6</v>
      </c>
      <c r="Q174" s="183" t="s">
        <v>7</v>
      </c>
      <c r="R174" s="170"/>
      <c r="S174" s="68" t="s">
        <v>8</v>
      </c>
      <c r="T174" s="99" t="s">
        <v>9</v>
      </c>
      <c r="U174" s="99" t="s">
        <v>9</v>
      </c>
    </row>
    <row r="175" spans="1:21" ht="12.75" customHeight="1" thickBot="1">
      <c r="A175" s="350"/>
      <c r="B175" s="352"/>
      <c r="C175" s="25" t="s">
        <v>214</v>
      </c>
      <c r="D175" s="147" t="s">
        <v>215</v>
      </c>
      <c r="E175" s="150">
        <v>411</v>
      </c>
      <c r="F175" s="151">
        <v>466</v>
      </c>
      <c r="G175" s="150">
        <v>122</v>
      </c>
      <c r="H175" s="151">
        <v>41</v>
      </c>
      <c r="I175" s="160">
        <v>467</v>
      </c>
      <c r="J175" s="151">
        <v>11</v>
      </c>
      <c r="K175" s="187">
        <v>4602</v>
      </c>
      <c r="L175" s="26">
        <v>21</v>
      </c>
      <c r="M175" s="88">
        <v>15</v>
      </c>
      <c r="N175" s="362"/>
      <c r="O175" s="352"/>
      <c r="P175" s="160">
        <v>35</v>
      </c>
      <c r="Q175" s="175">
        <v>22</v>
      </c>
      <c r="R175" s="184">
        <v>511</v>
      </c>
      <c r="S175" s="174" t="s">
        <v>210</v>
      </c>
      <c r="T175" s="48" t="s">
        <v>211</v>
      </c>
      <c r="U175" s="69" t="s">
        <v>212</v>
      </c>
    </row>
    <row r="176" spans="1:21" s="98" customFormat="1" ht="12.75" customHeight="1">
      <c r="A176" s="96">
        <v>41241</v>
      </c>
      <c r="B176" s="96" t="s">
        <v>127</v>
      </c>
      <c r="C176" s="45">
        <v>0</v>
      </c>
      <c r="D176" s="45"/>
      <c r="E176" s="177"/>
      <c r="F176" s="177"/>
      <c r="G176" s="177"/>
      <c r="H176" s="177"/>
      <c r="I176" s="177"/>
      <c r="J176" s="177"/>
      <c r="K176" s="221"/>
      <c r="L176" s="45"/>
      <c r="M176" s="317"/>
      <c r="N176" s="313">
        <v>41241</v>
      </c>
      <c r="O176" s="96" t="s">
        <v>127</v>
      </c>
      <c r="P176" s="260"/>
      <c r="Q176" s="123"/>
      <c r="R176" s="123"/>
      <c r="S176" s="45">
        <v>0</v>
      </c>
      <c r="T176" s="52">
        <f t="shared" si="48"/>
        <v>0</v>
      </c>
      <c r="U176" s="52">
        <f aca="true" t="shared" si="56" ref="U176:U191">IF(S176&lt;&gt;0,D176/S176*100,0)</f>
        <v>0</v>
      </c>
    </row>
    <row r="177" spans="1:21" ht="12.75">
      <c r="A177" s="17">
        <v>412</v>
      </c>
      <c r="B177" s="141" t="s">
        <v>128</v>
      </c>
      <c r="C177" s="46">
        <f aca="true" t="shared" si="57" ref="C177:R177">C176</f>
        <v>0</v>
      </c>
      <c r="D177" s="46">
        <f t="shared" si="57"/>
        <v>0</v>
      </c>
      <c r="E177" s="46">
        <f t="shared" si="57"/>
        <v>0</v>
      </c>
      <c r="F177" s="46">
        <f t="shared" si="57"/>
        <v>0</v>
      </c>
      <c r="G177" s="142">
        <f t="shared" si="57"/>
        <v>0</v>
      </c>
      <c r="H177" s="142">
        <f t="shared" si="57"/>
        <v>0</v>
      </c>
      <c r="I177" s="142">
        <f t="shared" si="57"/>
        <v>0</v>
      </c>
      <c r="J177" s="142">
        <f t="shared" si="57"/>
        <v>0</v>
      </c>
      <c r="K177" s="222">
        <f t="shared" si="57"/>
        <v>0</v>
      </c>
      <c r="L177" s="142"/>
      <c r="M177" s="142"/>
      <c r="N177" s="17">
        <v>412</v>
      </c>
      <c r="O177" s="141" t="s">
        <v>128</v>
      </c>
      <c r="P177" s="261">
        <f t="shared" si="57"/>
        <v>0</v>
      </c>
      <c r="Q177" s="142">
        <f t="shared" si="57"/>
        <v>0</v>
      </c>
      <c r="R177" s="142">
        <f t="shared" si="57"/>
        <v>0</v>
      </c>
      <c r="S177" s="46">
        <v>55000</v>
      </c>
      <c r="T177" s="51">
        <f t="shared" si="48"/>
        <v>0</v>
      </c>
      <c r="U177" s="51">
        <f t="shared" si="56"/>
        <v>0</v>
      </c>
    </row>
    <row r="178" spans="1:21" ht="12.75">
      <c r="A178" s="10">
        <v>42211</v>
      </c>
      <c r="B178" s="70" t="s">
        <v>82</v>
      </c>
      <c r="C178" s="28"/>
      <c r="D178" s="28"/>
      <c r="E178" s="28"/>
      <c r="F178" s="28"/>
      <c r="G178" s="77">
        <v>0</v>
      </c>
      <c r="H178" s="77"/>
      <c r="I178" s="77"/>
      <c r="J178" s="77"/>
      <c r="K178" s="200"/>
      <c r="L178" s="28"/>
      <c r="M178" s="134"/>
      <c r="N178" s="300">
        <v>42211</v>
      </c>
      <c r="O178" s="70" t="s">
        <v>82</v>
      </c>
      <c r="P178" s="239"/>
      <c r="Q178" s="77"/>
      <c r="R178" s="77"/>
      <c r="S178" s="29">
        <v>0</v>
      </c>
      <c r="T178" s="50">
        <f t="shared" si="48"/>
        <v>0</v>
      </c>
      <c r="U178" s="50">
        <f t="shared" si="56"/>
        <v>0</v>
      </c>
    </row>
    <row r="179" spans="1:21" ht="12.75">
      <c r="A179" s="10">
        <v>42212</v>
      </c>
      <c r="B179" s="70" t="s">
        <v>83</v>
      </c>
      <c r="C179" s="28">
        <v>10407.5</v>
      </c>
      <c r="D179" s="28"/>
      <c r="E179" s="28"/>
      <c r="F179" s="28"/>
      <c r="G179" s="28"/>
      <c r="H179" s="77"/>
      <c r="I179" s="77"/>
      <c r="J179" s="77"/>
      <c r="K179" s="200"/>
      <c r="L179" s="28"/>
      <c r="M179" s="134">
        <v>0</v>
      </c>
      <c r="N179" s="300">
        <v>42212</v>
      </c>
      <c r="O179" s="70" t="s">
        <v>83</v>
      </c>
      <c r="P179" s="239"/>
      <c r="Q179" s="77"/>
      <c r="R179" s="77"/>
      <c r="S179" s="29">
        <v>0</v>
      </c>
      <c r="T179" s="50">
        <f t="shared" si="48"/>
        <v>0</v>
      </c>
      <c r="U179" s="50">
        <f t="shared" si="56"/>
        <v>0</v>
      </c>
    </row>
    <row r="180" spans="1:21" ht="12.75">
      <c r="A180" s="10">
        <v>42222</v>
      </c>
      <c r="B180" s="70" t="s">
        <v>84</v>
      </c>
      <c r="C180" s="28"/>
      <c r="D180" s="28"/>
      <c r="E180" s="28"/>
      <c r="F180" s="28"/>
      <c r="G180" s="28"/>
      <c r="H180" s="77"/>
      <c r="I180" s="77"/>
      <c r="J180" s="77"/>
      <c r="K180" s="200"/>
      <c r="L180" s="28"/>
      <c r="M180" s="134"/>
      <c r="N180" s="300">
        <v>42222</v>
      </c>
      <c r="O180" s="70" t="s">
        <v>84</v>
      </c>
      <c r="P180" s="239"/>
      <c r="Q180" s="77">
        <f aca="true" t="shared" si="58" ref="Q180:Q189">D180-E180-G180</f>
        <v>0</v>
      </c>
      <c r="R180" s="77"/>
      <c r="S180" s="29"/>
      <c r="T180" s="50">
        <f t="shared" si="48"/>
        <v>0</v>
      </c>
      <c r="U180" s="50">
        <f t="shared" si="56"/>
        <v>0</v>
      </c>
    </row>
    <row r="181" spans="1:21" ht="12.75">
      <c r="A181" s="10">
        <v>42229</v>
      </c>
      <c r="B181" s="70" t="s">
        <v>114</v>
      </c>
      <c r="C181" s="28"/>
      <c r="D181" s="28"/>
      <c r="E181" s="28"/>
      <c r="F181" s="28"/>
      <c r="G181" s="28"/>
      <c r="H181" s="77"/>
      <c r="I181" s="77"/>
      <c r="J181" s="77"/>
      <c r="K181" s="200"/>
      <c r="L181" s="28"/>
      <c r="M181" s="134"/>
      <c r="N181" s="300">
        <v>42229</v>
      </c>
      <c r="O181" s="70" t="s">
        <v>114</v>
      </c>
      <c r="P181" s="239"/>
      <c r="Q181" s="77">
        <f t="shared" si="58"/>
        <v>0</v>
      </c>
      <c r="R181" s="77"/>
      <c r="S181" s="29"/>
      <c r="T181" s="50">
        <f t="shared" si="48"/>
        <v>0</v>
      </c>
      <c r="U181" s="50">
        <f t="shared" si="56"/>
        <v>0</v>
      </c>
    </row>
    <row r="182" spans="1:21" ht="12.75">
      <c r="A182" s="10">
        <v>42231</v>
      </c>
      <c r="B182" s="70" t="s">
        <v>113</v>
      </c>
      <c r="C182" s="28"/>
      <c r="D182" s="28"/>
      <c r="E182" s="28"/>
      <c r="F182" s="28"/>
      <c r="G182" s="28"/>
      <c r="H182" s="77"/>
      <c r="I182" s="77"/>
      <c r="J182" s="77"/>
      <c r="K182" s="200"/>
      <c r="L182" s="28"/>
      <c r="M182" s="134"/>
      <c r="N182" s="300">
        <v>42231</v>
      </c>
      <c r="O182" s="70" t="s">
        <v>113</v>
      </c>
      <c r="P182" s="239"/>
      <c r="Q182" s="77">
        <f t="shared" si="58"/>
        <v>0</v>
      </c>
      <c r="R182" s="77"/>
      <c r="S182" s="29">
        <v>0</v>
      </c>
      <c r="T182" s="50">
        <f t="shared" si="48"/>
        <v>0</v>
      </c>
      <c r="U182" s="50">
        <f t="shared" si="56"/>
        <v>0</v>
      </c>
    </row>
    <row r="183" spans="1:21" ht="12.75">
      <c r="A183" s="10">
        <v>42251</v>
      </c>
      <c r="B183" s="70" t="s">
        <v>168</v>
      </c>
      <c r="C183" s="28"/>
      <c r="D183" s="28"/>
      <c r="E183" s="28"/>
      <c r="F183" s="28"/>
      <c r="G183" s="28"/>
      <c r="H183" s="77"/>
      <c r="I183" s="77"/>
      <c r="J183" s="77"/>
      <c r="K183" s="200"/>
      <c r="L183" s="28"/>
      <c r="M183" s="134"/>
      <c r="N183" s="300">
        <v>42251</v>
      </c>
      <c r="O183" s="70" t="s">
        <v>168</v>
      </c>
      <c r="P183" s="239"/>
      <c r="Q183" s="77">
        <v>0</v>
      </c>
      <c r="R183" s="77"/>
      <c r="S183" s="29">
        <v>0</v>
      </c>
      <c r="T183" s="50">
        <f t="shared" si="48"/>
        <v>0</v>
      </c>
      <c r="U183" s="50">
        <f t="shared" si="56"/>
        <v>0</v>
      </c>
    </row>
    <row r="184" spans="1:21" ht="12.75">
      <c r="A184" s="10">
        <v>42252</v>
      </c>
      <c r="B184" s="70" t="s">
        <v>174</v>
      </c>
      <c r="C184" s="28"/>
      <c r="D184" s="28">
        <v>15750</v>
      </c>
      <c r="E184" s="28"/>
      <c r="F184" s="28"/>
      <c r="G184" s="28"/>
      <c r="H184" s="77"/>
      <c r="I184" s="77"/>
      <c r="J184" s="77"/>
      <c r="K184" s="200"/>
      <c r="L184" s="28"/>
      <c r="M184" s="134"/>
      <c r="N184" s="300">
        <v>42252</v>
      </c>
      <c r="O184" s="70" t="s">
        <v>174</v>
      </c>
      <c r="P184" s="239"/>
      <c r="Q184" s="77">
        <v>0</v>
      </c>
      <c r="R184" s="77">
        <v>15750</v>
      </c>
      <c r="S184" s="29">
        <v>0</v>
      </c>
      <c r="T184" s="50">
        <f t="shared" si="48"/>
        <v>0</v>
      </c>
      <c r="U184" s="50">
        <f t="shared" si="56"/>
        <v>0</v>
      </c>
    </row>
    <row r="185" spans="1:21" ht="12.75">
      <c r="A185" s="10">
        <v>42272</v>
      </c>
      <c r="B185" s="70" t="s">
        <v>115</v>
      </c>
      <c r="C185" s="28"/>
      <c r="D185" s="28"/>
      <c r="E185" s="28"/>
      <c r="F185" s="28"/>
      <c r="G185" s="28"/>
      <c r="H185" s="77"/>
      <c r="I185" s="77"/>
      <c r="J185" s="77"/>
      <c r="K185" s="200"/>
      <c r="L185" s="28"/>
      <c r="M185" s="134"/>
      <c r="N185" s="300">
        <v>42272</v>
      </c>
      <c r="O185" s="70" t="s">
        <v>115</v>
      </c>
      <c r="P185" s="239"/>
      <c r="Q185" s="77">
        <f t="shared" si="58"/>
        <v>0</v>
      </c>
      <c r="R185" s="77"/>
      <c r="S185" s="29"/>
      <c r="T185" s="50">
        <f t="shared" si="48"/>
        <v>0</v>
      </c>
      <c r="U185" s="50">
        <f t="shared" si="56"/>
        <v>0</v>
      </c>
    </row>
    <row r="186" spans="1:21" ht="12.75">
      <c r="A186" s="10">
        <v>42273</v>
      </c>
      <c r="B186" s="70" t="s">
        <v>85</v>
      </c>
      <c r="C186" s="28">
        <v>7898</v>
      </c>
      <c r="D186" s="28"/>
      <c r="E186" s="28"/>
      <c r="F186" s="28"/>
      <c r="G186" s="28"/>
      <c r="H186" s="77"/>
      <c r="I186" s="77"/>
      <c r="J186" s="77"/>
      <c r="K186" s="200"/>
      <c r="L186" s="28"/>
      <c r="M186" s="134"/>
      <c r="N186" s="300">
        <v>42273</v>
      </c>
      <c r="O186" s="70" t="s">
        <v>85</v>
      </c>
      <c r="P186" s="239"/>
      <c r="Q186" s="77">
        <f>D186-E186-G186-J186</f>
        <v>0</v>
      </c>
      <c r="R186" s="77"/>
      <c r="S186" s="29"/>
      <c r="T186" s="50">
        <f t="shared" si="48"/>
        <v>0</v>
      </c>
      <c r="U186" s="50">
        <f t="shared" si="56"/>
        <v>0</v>
      </c>
    </row>
    <row r="187" spans="1:21" ht="12.75">
      <c r="A187" s="60">
        <v>422</v>
      </c>
      <c r="B187" s="75" t="s">
        <v>86</v>
      </c>
      <c r="C187" s="31">
        <f>C178+C179+C180+C181+C182+C183+C184+C185+C186</f>
        <v>18305.5</v>
      </c>
      <c r="D187" s="84">
        <f aca="true" t="shared" si="59" ref="D187:R187">SUM(D178:D186)</f>
        <v>15750</v>
      </c>
      <c r="E187" s="143">
        <f t="shared" si="59"/>
        <v>0</v>
      </c>
      <c r="F187" s="143">
        <f t="shared" si="59"/>
        <v>0</v>
      </c>
      <c r="G187" s="84">
        <f t="shared" si="59"/>
        <v>0</v>
      </c>
      <c r="H187" s="84">
        <f t="shared" si="59"/>
        <v>0</v>
      </c>
      <c r="I187" s="84">
        <f t="shared" si="59"/>
        <v>0</v>
      </c>
      <c r="J187" s="84">
        <f t="shared" si="59"/>
        <v>0</v>
      </c>
      <c r="K187" s="223">
        <f t="shared" si="59"/>
        <v>0</v>
      </c>
      <c r="L187" s="84">
        <f t="shared" si="59"/>
        <v>0</v>
      </c>
      <c r="M187" s="84">
        <f t="shared" si="59"/>
        <v>0</v>
      </c>
      <c r="N187" s="304">
        <v>422</v>
      </c>
      <c r="O187" s="75" t="s">
        <v>86</v>
      </c>
      <c r="P187" s="262">
        <f t="shared" si="59"/>
        <v>0</v>
      </c>
      <c r="Q187" s="30">
        <f t="shared" si="59"/>
        <v>0</v>
      </c>
      <c r="R187" s="30">
        <f t="shared" si="59"/>
        <v>15750</v>
      </c>
      <c r="S187" s="30">
        <v>24500</v>
      </c>
      <c r="T187" s="51">
        <f t="shared" si="48"/>
        <v>86.03971483980224</v>
      </c>
      <c r="U187" s="51">
        <f t="shared" si="56"/>
        <v>64.28571428571429</v>
      </c>
    </row>
    <row r="188" spans="1:21" ht="12.75">
      <c r="A188" s="10">
        <v>42411</v>
      </c>
      <c r="B188" s="70" t="s">
        <v>87</v>
      </c>
      <c r="C188" s="28"/>
      <c r="D188" s="28"/>
      <c r="E188" s="28"/>
      <c r="F188" s="28"/>
      <c r="G188" s="28"/>
      <c r="H188" s="77"/>
      <c r="I188" s="77"/>
      <c r="J188" s="77"/>
      <c r="K188" s="200"/>
      <c r="L188" s="28"/>
      <c r="M188" s="134"/>
      <c r="N188" s="300">
        <v>42411</v>
      </c>
      <c r="O188" s="70" t="s">
        <v>87</v>
      </c>
      <c r="P188" s="239"/>
      <c r="Q188" s="77">
        <f t="shared" si="58"/>
        <v>0</v>
      </c>
      <c r="R188" s="77"/>
      <c r="S188" s="29">
        <v>0</v>
      </c>
      <c r="T188" s="50">
        <f t="shared" si="48"/>
        <v>0</v>
      </c>
      <c r="U188" s="50">
        <f t="shared" si="56"/>
        <v>0</v>
      </c>
    </row>
    <row r="189" spans="1:21" ht="9.75" customHeight="1">
      <c r="A189" s="10">
        <v>42419</v>
      </c>
      <c r="B189" s="70" t="s">
        <v>88</v>
      </c>
      <c r="C189" s="28"/>
      <c r="D189" s="28"/>
      <c r="E189" s="28"/>
      <c r="F189" s="28"/>
      <c r="G189" s="28"/>
      <c r="H189" s="77"/>
      <c r="I189" s="77"/>
      <c r="J189" s="77"/>
      <c r="K189" s="200"/>
      <c r="L189" s="28"/>
      <c r="M189" s="134"/>
      <c r="N189" s="300">
        <v>42419</v>
      </c>
      <c r="O189" s="70" t="s">
        <v>88</v>
      </c>
      <c r="P189" s="239"/>
      <c r="Q189" s="77">
        <f t="shared" si="58"/>
        <v>0</v>
      </c>
      <c r="R189" s="77"/>
      <c r="S189" s="29"/>
      <c r="T189" s="50">
        <f t="shared" si="48"/>
        <v>0</v>
      </c>
      <c r="U189" s="50">
        <f t="shared" si="56"/>
        <v>0</v>
      </c>
    </row>
    <row r="190" spans="1:21" ht="12.75">
      <c r="A190" s="60">
        <v>424</v>
      </c>
      <c r="B190" s="75" t="s">
        <v>87</v>
      </c>
      <c r="C190" s="31">
        <f aca="true" t="shared" si="60" ref="C190:H190">C188+C189</f>
        <v>0</v>
      </c>
      <c r="D190" s="31">
        <f t="shared" si="60"/>
        <v>0</v>
      </c>
      <c r="E190" s="31">
        <f t="shared" si="60"/>
        <v>0</v>
      </c>
      <c r="F190" s="31">
        <f t="shared" si="60"/>
        <v>0</v>
      </c>
      <c r="G190" s="31">
        <f t="shared" si="60"/>
        <v>0</v>
      </c>
      <c r="H190" s="31">
        <f t="shared" si="60"/>
        <v>0</v>
      </c>
      <c r="I190" s="31">
        <f aca="true" t="shared" si="61" ref="I190:R190">I188+I189</f>
        <v>0</v>
      </c>
      <c r="J190" s="31">
        <f t="shared" si="61"/>
        <v>0</v>
      </c>
      <c r="K190" s="202">
        <f t="shared" si="61"/>
        <v>0</v>
      </c>
      <c r="L190" s="31">
        <f t="shared" si="61"/>
        <v>0</v>
      </c>
      <c r="M190" s="31">
        <f t="shared" si="61"/>
        <v>0</v>
      </c>
      <c r="N190" s="304">
        <v>424</v>
      </c>
      <c r="O190" s="75" t="s">
        <v>87</v>
      </c>
      <c r="P190" s="240">
        <f t="shared" si="61"/>
        <v>0</v>
      </c>
      <c r="Q190" s="31">
        <f t="shared" si="61"/>
        <v>0</v>
      </c>
      <c r="R190" s="31">
        <f t="shared" si="61"/>
        <v>0</v>
      </c>
      <c r="S190" s="30">
        <v>22500</v>
      </c>
      <c r="T190" s="51">
        <f t="shared" si="48"/>
        <v>0</v>
      </c>
      <c r="U190" s="51">
        <f t="shared" si="56"/>
        <v>0</v>
      </c>
    </row>
    <row r="191" spans="1:21" ht="12.75">
      <c r="A191" s="60">
        <v>4</v>
      </c>
      <c r="B191" s="75" t="s">
        <v>89</v>
      </c>
      <c r="C191" s="31">
        <f aca="true" t="shared" si="62" ref="C191:S191">C177+C187+C190</f>
        <v>18305.5</v>
      </c>
      <c r="D191" s="31">
        <f t="shared" si="62"/>
        <v>15750</v>
      </c>
      <c r="E191" s="31">
        <f t="shared" si="62"/>
        <v>0</v>
      </c>
      <c r="F191" s="31">
        <f t="shared" si="62"/>
        <v>0</v>
      </c>
      <c r="G191" s="31">
        <f t="shared" si="62"/>
        <v>0</v>
      </c>
      <c r="H191" s="31">
        <f t="shared" si="62"/>
        <v>0</v>
      </c>
      <c r="I191" s="31">
        <f t="shared" si="62"/>
        <v>0</v>
      </c>
      <c r="J191" s="31">
        <f t="shared" si="62"/>
        <v>0</v>
      </c>
      <c r="K191" s="202">
        <f t="shared" si="62"/>
        <v>0</v>
      </c>
      <c r="L191" s="31">
        <f t="shared" si="62"/>
        <v>0</v>
      </c>
      <c r="M191" s="31">
        <f t="shared" si="62"/>
        <v>0</v>
      </c>
      <c r="N191" s="304">
        <v>4</v>
      </c>
      <c r="O191" s="75" t="s">
        <v>89</v>
      </c>
      <c r="P191" s="240">
        <f t="shared" si="62"/>
        <v>0</v>
      </c>
      <c r="Q191" s="106">
        <f t="shared" si="62"/>
        <v>0</v>
      </c>
      <c r="R191" s="31">
        <f t="shared" si="62"/>
        <v>15750</v>
      </c>
      <c r="S191" s="30">
        <f t="shared" si="62"/>
        <v>102000</v>
      </c>
      <c r="T191" s="51">
        <f t="shared" si="48"/>
        <v>86.03971483980224</v>
      </c>
      <c r="U191" s="51">
        <f t="shared" si="56"/>
        <v>15.441176470588236</v>
      </c>
    </row>
    <row r="192" spans="1:21" ht="9.75" customHeight="1">
      <c r="A192" s="3"/>
      <c r="B192" s="70"/>
      <c r="C192" s="129"/>
      <c r="D192" s="129"/>
      <c r="E192" s="129"/>
      <c r="F192" s="129"/>
      <c r="G192" s="129"/>
      <c r="H192" s="129"/>
      <c r="I192" s="129"/>
      <c r="J192" s="129"/>
      <c r="K192" s="224"/>
      <c r="L192" s="129"/>
      <c r="M192" s="116"/>
      <c r="N192" s="270"/>
      <c r="O192" s="70"/>
      <c r="P192" s="263"/>
      <c r="Q192" s="129"/>
      <c r="R192" s="129"/>
      <c r="S192" s="36"/>
      <c r="T192" s="50"/>
      <c r="U192" s="50"/>
    </row>
    <row r="193" spans="1:21" ht="12.75">
      <c r="A193" s="66"/>
      <c r="B193" s="144" t="s">
        <v>90</v>
      </c>
      <c r="C193" s="145">
        <f aca="true" t="shared" si="63" ref="C193:M193">C171+C191</f>
        <v>3075519.0200000005</v>
      </c>
      <c r="D193" s="145">
        <f t="shared" si="63"/>
        <v>3134809.11</v>
      </c>
      <c r="E193" s="145">
        <f t="shared" si="63"/>
        <v>2709611.7</v>
      </c>
      <c r="F193" s="145">
        <f t="shared" si="63"/>
        <v>0</v>
      </c>
      <c r="G193" s="80">
        <f t="shared" si="63"/>
        <v>351411.7</v>
      </c>
      <c r="H193" s="80">
        <f t="shared" si="63"/>
        <v>443.39</v>
      </c>
      <c r="I193" s="80">
        <f t="shared" si="63"/>
        <v>0</v>
      </c>
      <c r="J193" s="80">
        <f t="shared" si="63"/>
        <v>33476.57</v>
      </c>
      <c r="K193" s="225">
        <f t="shared" si="63"/>
        <v>5541.48</v>
      </c>
      <c r="L193" s="80">
        <f t="shared" si="63"/>
        <v>0</v>
      </c>
      <c r="M193" s="80">
        <f t="shared" si="63"/>
        <v>13106.28</v>
      </c>
      <c r="N193" s="314"/>
      <c r="O193" s="144" t="s">
        <v>90</v>
      </c>
      <c r="P193" s="264">
        <f>P171+P191</f>
        <v>0</v>
      </c>
      <c r="Q193" s="108">
        <f>Q171+Q191</f>
        <v>5467.989999999999</v>
      </c>
      <c r="R193" s="108">
        <f>R171+R191</f>
        <v>15750</v>
      </c>
      <c r="S193" s="80">
        <f>S171+S191</f>
        <v>7001768</v>
      </c>
      <c r="T193" s="55">
        <f t="shared" si="48"/>
        <v>101.92780761928111</v>
      </c>
      <c r="U193" s="55">
        <f>IF(S193&lt;&gt;0,D193/S193*100,0)</f>
        <v>44.77167923872942</v>
      </c>
    </row>
    <row r="194" spans="1:21" ht="9.75" customHeight="1">
      <c r="A194" s="66"/>
      <c r="B194" s="144"/>
      <c r="C194" s="145"/>
      <c r="D194" s="145"/>
      <c r="E194" s="145"/>
      <c r="F194" s="145"/>
      <c r="G194" s="80"/>
      <c r="H194" s="80"/>
      <c r="I194" s="80"/>
      <c r="J194" s="80"/>
      <c r="K194" s="225"/>
      <c r="L194" s="80"/>
      <c r="M194" s="318"/>
      <c r="N194" s="314"/>
      <c r="O194" s="144"/>
      <c r="P194" s="265"/>
      <c r="Q194" s="145"/>
      <c r="R194" s="145"/>
      <c r="S194" s="47"/>
      <c r="T194" s="55"/>
      <c r="U194" s="55"/>
    </row>
    <row r="195" spans="1:21" ht="12.75">
      <c r="A195" s="66"/>
      <c r="B195" s="355" t="s">
        <v>106</v>
      </c>
      <c r="C195" s="356"/>
      <c r="D195" s="145"/>
      <c r="E195" s="145"/>
      <c r="F195" s="145"/>
      <c r="G195" s="80"/>
      <c r="H195" s="80"/>
      <c r="I195" s="80"/>
      <c r="J195" s="80"/>
      <c r="K195" s="225"/>
      <c r="L195" s="80"/>
      <c r="M195" s="318"/>
      <c r="N195" s="314"/>
      <c r="O195" s="355" t="s">
        <v>106</v>
      </c>
      <c r="P195" s="356"/>
      <c r="Q195" s="145"/>
      <c r="R195" s="145"/>
      <c r="S195" s="47"/>
      <c r="T195" s="55"/>
      <c r="U195" s="55"/>
    </row>
    <row r="196" spans="1:21" ht="9.75" customHeight="1">
      <c r="A196" s="3"/>
      <c r="B196" s="70"/>
      <c r="C196" s="129"/>
      <c r="D196" s="28"/>
      <c r="E196" s="28"/>
      <c r="F196" s="28"/>
      <c r="G196" s="146"/>
      <c r="H196" s="146"/>
      <c r="I196" s="146"/>
      <c r="J196" s="146"/>
      <c r="K196" s="226"/>
      <c r="L196" s="146"/>
      <c r="M196" s="319"/>
      <c r="N196" s="270"/>
      <c r="O196" s="270"/>
      <c r="P196" s="266"/>
      <c r="Q196" s="28"/>
      <c r="R196" s="28"/>
      <c r="S196" s="36"/>
      <c r="T196" s="50"/>
      <c r="U196" s="50"/>
    </row>
    <row r="197" spans="1:21" ht="12.75">
      <c r="A197" s="4"/>
      <c r="B197" s="122" t="s">
        <v>12</v>
      </c>
      <c r="C197" s="79">
        <f>C42</f>
        <v>3025555.16</v>
      </c>
      <c r="D197" s="79">
        <f aca="true" t="shared" si="64" ref="D197:S197">D42</f>
        <v>3139714.21</v>
      </c>
      <c r="E197" s="79">
        <f t="shared" si="64"/>
        <v>2712047.5</v>
      </c>
      <c r="F197" s="79">
        <f t="shared" si="64"/>
        <v>0</v>
      </c>
      <c r="G197" s="79">
        <f t="shared" si="64"/>
        <v>367822.53</v>
      </c>
      <c r="H197" s="79">
        <f t="shared" si="64"/>
        <v>403.7</v>
      </c>
      <c r="I197" s="79">
        <f t="shared" si="64"/>
        <v>0</v>
      </c>
      <c r="J197" s="79">
        <f t="shared" si="64"/>
        <v>33476.57</v>
      </c>
      <c r="K197" s="205">
        <f t="shared" si="64"/>
        <v>4747.68</v>
      </c>
      <c r="L197" s="79">
        <f t="shared" si="64"/>
        <v>0</v>
      </c>
      <c r="M197" s="79">
        <f t="shared" si="64"/>
        <v>13106.28</v>
      </c>
      <c r="N197" s="306"/>
      <c r="O197" s="122" t="s">
        <v>12</v>
      </c>
      <c r="P197" s="242">
        <f t="shared" si="64"/>
        <v>0</v>
      </c>
      <c r="Q197" s="158">
        <f t="shared" si="64"/>
        <v>8109.95</v>
      </c>
      <c r="R197" s="158">
        <f t="shared" si="64"/>
        <v>0</v>
      </c>
      <c r="S197" s="79">
        <f t="shared" si="64"/>
        <v>7001768</v>
      </c>
      <c r="T197" s="50">
        <f t="shared" si="48"/>
        <v>103.77316042719247</v>
      </c>
      <c r="U197" s="50">
        <f>IF(S197&lt;&gt;0,D197/S197*100,0)</f>
        <v>44.841734401939625</v>
      </c>
    </row>
    <row r="198" spans="1:21" ht="12.75">
      <c r="A198" s="4"/>
      <c r="B198" s="122" t="s">
        <v>90</v>
      </c>
      <c r="C198" s="79">
        <f aca="true" t="shared" si="65" ref="C198:S198">C193</f>
        <v>3075519.0200000005</v>
      </c>
      <c r="D198" s="79">
        <f t="shared" si="65"/>
        <v>3134809.11</v>
      </c>
      <c r="E198" s="79">
        <f t="shared" si="65"/>
        <v>2709611.7</v>
      </c>
      <c r="F198" s="79">
        <f t="shared" si="65"/>
        <v>0</v>
      </c>
      <c r="G198" s="81">
        <f t="shared" si="65"/>
        <v>351411.7</v>
      </c>
      <c r="H198" s="81">
        <f t="shared" si="65"/>
        <v>443.39</v>
      </c>
      <c r="I198" s="81">
        <f t="shared" si="65"/>
        <v>0</v>
      </c>
      <c r="J198" s="81">
        <f t="shared" si="65"/>
        <v>33476.57</v>
      </c>
      <c r="K198" s="227">
        <f t="shared" si="65"/>
        <v>5541.48</v>
      </c>
      <c r="L198" s="81">
        <f t="shared" si="65"/>
        <v>0</v>
      </c>
      <c r="M198" s="81">
        <f t="shared" si="65"/>
        <v>13106.28</v>
      </c>
      <c r="N198" s="306"/>
      <c r="O198" s="122" t="s">
        <v>90</v>
      </c>
      <c r="P198" s="267">
        <f t="shared" si="65"/>
        <v>0</v>
      </c>
      <c r="Q198" s="85">
        <f t="shared" si="65"/>
        <v>5467.989999999999</v>
      </c>
      <c r="R198" s="85">
        <f t="shared" si="65"/>
        <v>15750</v>
      </c>
      <c r="S198" s="33">
        <f t="shared" si="65"/>
        <v>7001768</v>
      </c>
      <c r="T198" s="50">
        <f t="shared" si="48"/>
        <v>101.92780761928111</v>
      </c>
      <c r="U198" s="50">
        <f>IF(S198&lt;&gt;0,D198/S198*100,0)</f>
        <v>44.77167923872942</v>
      </c>
    </row>
    <row r="199" spans="1:21" ht="12.75">
      <c r="A199" s="4"/>
      <c r="B199" s="122" t="s">
        <v>91</v>
      </c>
      <c r="C199" s="79">
        <f>C197-C198</f>
        <v>-49963.860000000335</v>
      </c>
      <c r="D199" s="79">
        <f aca="true" t="shared" si="66" ref="D199:S199">D197-D198</f>
        <v>4905.100000000093</v>
      </c>
      <c r="E199" s="324">
        <f t="shared" si="66"/>
        <v>2435.7999999998137</v>
      </c>
      <c r="F199" s="324">
        <f t="shared" si="66"/>
        <v>0</v>
      </c>
      <c r="G199" s="324">
        <f t="shared" si="66"/>
        <v>16410.830000000016</v>
      </c>
      <c r="H199" s="324">
        <f t="shared" si="66"/>
        <v>-39.69</v>
      </c>
      <c r="I199" s="324">
        <f t="shared" si="66"/>
        <v>0</v>
      </c>
      <c r="J199" s="324">
        <f t="shared" si="66"/>
        <v>0</v>
      </c>
      <c r="K199" s="327">
        <f t="shared" si="66"/>
        <v>-793.7999999999993</v>
      </c>
      <c r="L199" s="188">
        <f t="shared" si="66"/>
        <v>0</v>
      </c>
      <c r="M199" s="324">
        <f t="shared" si="66"/>
        <v>0</v>
      </c>
      <c r="N199" s="306"/>
      <c r="O199" s="122" t="s">
        <v>91</v>
      </c>
      <c r="P199" s="325">
        <f t="shared" si="66"/>
        <v>0</v>
      </c>
      <c r="Q199" s="324">
        <f t="shared" si="66"/>
        <v>2641.960000000001</v>
      </c>
      <c r="R199" s="326">
        <f t="shared" si="66"/>
        <v>-15750</v>
      </c>
      <c r="S199" s="79">
        <f t="shared" si="66"/>
        <v>0</v>
      </c>
      <c r="T199" s="50">
        <v>0</v>
      </c>
      <c r="U199" s="50">
        <v>0</v>
      </c>
    </row>
    <row r="200" spans="1:21" ht="9.75" customHeight="1">
      <c r="A200" s="3"/>
      <c r="B200" s="70"/>
      <c r="C200" s="129"/>
      <c r="D200" s="28"/>
      <c r="E200" s="28"/>
      <c r="F200" s="28"/>
      <c r="G200" s="28"/>
      <c r="H200" s="28"/>
      <c r="I200" s="28"/>
      <c r="J200" s="28"/>
      <c r="K200" s="210"/>
      <c r="L200" s="28"/>
      <c r="M200" s="134"/>
      <c r="N200" s="270"/>
      <c r="O200" s="70"/>
      <c r="P200" s="246"/>
      <c r="Q200" s="28"/>
      <c r="R200" s="28"/>
      <c r="S200" s="36"/>
      <c r="T200" s="50"/>
      <c r="U200" s="50"/>
    </row>
    <row r="201" spans="1:21" ht="9.75" customHeight="1">
      <c r="A201" s="3"/>
      <c r="B201" s="70"/>
      <c r="C201" s="129"/>
      <c r="D201" s="28"/>
      <c r="E201" s="28"/>
      <c r="F201" s="28"/>
      <c r="G201" s="28"/>
      <c r="H201" s="132"/>
      <c r="I201" s="28"/>
      <c r="J201" s="28"/>
      <c r="K201" s="210"/>
      <c r="L201" s="28"/>
      <c r="M201" s="134"/>
      <c r="N201" s="270"/>
      <c r="O201" s="70"/>
      <c r="P201" s="246"/>
      <c r="Q201" s="28"/>
      <c r="R201" s="28"/>
      <c r="S201" s="36"/>
      <c r="T201" s="50"/>
      <c r="U201" s="50"/>
    </row>
    <row r="202" spans="1:21" ht="12.75">
      <c r="A202" s="3"/>
      <c r="B202" s="70" t="s">
        <v>92</v>
      </c>
      <c r="C202" s="36">
        <f aca="true" t="shared" si="67" ref="C202:M202">C37-C171</f>
        <v>-31658.360000000335</v>
      </c>
      <c r="D202" s="36">
        <f t="shared" si="67"/>
        <v>20655.100000000093</v>
      </c>
      <c r="E202" s="36">
        <f t="shared" si="67"/>
        <v>2435.7999999998137</v>
      </c>
      <c r="F202" s="36">
        <f t="shared" si="67"/>
        <v>0</v>
      </c>
      <c r="G202" s="36">
        <f t="shared" si="67"/>
        <v>16410.830000000016</v>
      </c>
      <c r="H202" s="36">
        <f t="shared" si="67"/>
        <v>-39.69</v>
      </c>
      <c r="I202" s="36">
        <f t="shared" si="67"/>
        <v>0</v>
      </c>
      <c r="J202" s="36">
        <f t="shared" si="67"/>
        <v>0</v>
      </c>
      <c r="K202" s="228">
        <f t="shared" si="67"/>
        <v>-793.7999999999993</v>
      </c>
      <c r="L202" s="36">
        <f t="shared" si="67"/>
        <v>0</v>
      </c>
      <c r="M202" s="36">
        <f t="shared" si="67"/>
        <v>0</v>
      </c>
      <c r="N202" s="270"/>
      <c r="O202" s="70" t="s">
        <v>92</v>
      </c>
      <c r="P202" s="268">
        <f>P37-P171</f>
        <v>0</v>
      </c>
      <c r="Q202" s="36">
        <f>Q37-Q171</f>
        <v>2641.960000000001</v>
      </c>
      <c r="R202" s="36">
        <f>R37-R171</f>
        <v>0</v>
      </c>
      <c r="S202" s="36">
        <f>S37-S171</f>
        <v>102000</v>
      </c>
      <c r="T202" s="50">
        <v>0</v>
      </c>
      <c r="U202" s="50">
        <v>0</v>
      </c>
    </row>
    <row r="203" spans="1:21" ht="12.75">
      <c r="A203" s="3"/>
      <c r="B203" s="70" t="s">
        <v>93</v>
      </c>
      <c r="C203" s="36">
        <f aca="true" t="shared" si="68" ref="C203:M203">C40-C191</f>
        <v>-18305.5</v>
      </c>
      <c r="D203" s="36">
        <f t="shared" si="68"/>
        <v>-15750</v>
      </c>
      <c r="E203" s="36">
        <f t="shared" si="68"/>
        <v>0</v>
      </c>
      <c r="F203" s="36">
        <f t="shared" si="68"/>
        <v>0</v>
      </c>
      <c r="G203" s="36">
        <f t="shared" si="68"/>
        <v>0</v>
      </c>
      <c r="H203" s="36">
        <f t="shared" si="68"/>
        <v>0</v>
      </c>
      <c r="I203" s="36">
        <f t="shared" si="68"/>
        <v>0</v>
      </c>
      <c r="J203" s="36">
        <f t="shared" si="68"/>
        <v>0</v>
      </c>
      <c r="K203" s="228">
        <f t="shared" si="68"/>
        <v>0</v>
      </c>
      <c r="L203" s="36">
        <f t="shared" si="68"/>
        <v>0</v>
      </c>
      <c r="M203" s="36">
        <f t="shared" si="68"/>
        <v>0</v>
      </c>
      <c r="N203" s="270"/>
      <c r="O203" s="70" t="s">
        <v>93</v>
      </c>
      <c r="P203" s="268">
        <f>P40-P191</f>
        <v>0</v>
      </c>
      <c r="Q203" s="36">
        <f>Q40-Q191</f>
        <v>0</v>
      </c>
      <c r="R203" s="36">
        <f>R40-R191</f>
        <v>-15750</v>
      </c>
      <c r="S203" s="36">
        <f>S40-S191</f>
        <v>-102000</v>
      </c>
      <c r="T203" s="50">
        <v>0</v>
      </c>
      <c r="U203" s="50">
        <v>0</v>
      </c>
    </row>
    <row r="204" spans="1:21" ht="9.75" customHeight="1">
      <c r="A204" s="3"/>
      <c r="B204" s="70"/>
      <c r="C204" s="129"/>
      <c r="D204" s="129"/>
      <c r="E204" s="129"/>
      <c r="F204" s="129"/>
      <c r="G204" s="129"/>
      <c r="H204" s="129"/>
      <c r="I204" s="129"/>
      <c r="J204" s="129"/>
      <c r="K204" s="224"/>
      <c r="L204" s="129"/>
      <c r="M204" s="116"/>
      <c r="N204" s="270"/>
      <c r="O204" s="70"/>
      <c r="P204" s="263"/>
      <c r="Q204" s="129"/>
      <c r="R204" s="129"/>
      <c r="S204" s="36"/>
      <c r="T204" s="50"/>
      <c r="U204" s="50"/>
    </row>
    <row r="205" spans="1:21" ht="12.75" customHeight="1">
      <c r="A205" s="3"/>
      <c r="B205" s="70" t="s">
        <v>94</v>
      </c>
      <c r="C205" s="36">
        <v>18857.09</v>
      </c>
      <c r="D205" s="36">
        <v>-27652.62</v>
      </c>
      <c r="E205" s="28">
        <v>-2322.97</v>
      </c>
      <c r="F205" s="28">
        <v>0</v>
      </c>
      <c r="G205" s="28">
        <v>-62197.85</v>
      </c>
      <c r="H205" s="28">
        <v>0</v>
      </c>
      <c r="I205" s="28">
        <v>0</v>
      </c>
      <c r="J205" s="28">
        <v>0</v>
      </c>
      <c r="K205" s="210">
        <v>0</v>
      </c>
      <c r="L205" s="28">
        <v>0</v>
      </c>
      <c r="M205" s="28">
        <v>-2184.38</v>
      </c>
      <c r="N205" s="270"/>
      <c r="O205" s="70" t="s">
        <v>94</v>
      </c>
      <c r="P205" s="246">
        <v>0</v>
      </c>
      <c r="Q205" s="28">
        <v>23113.83</v>
      </c>
      <c r="R205" s="86">
        <v>15938.75</v>
      </c>
      <c r="S205" s="36">
        <v>0</v>
      </c>
      <c r="T205" s="50">
        <v>0</v>
      </c>
      <c r="U205" s="50">
        <v>0</v>
      </c>
    </row>
    <row r="206" spans="1:21" ht="12.75">
      <c r="A206" s="3"/>
      <c r="B206" s="70" t="s">
        <v>95</v>
      </c>
      <c r="C206" s="36">
        <f aca="true" t="shared" si="69" ref="C206:S206">C205+C199</f>
        <v>-31106.770000000335</v>
      </c>
      <c r="D206" s="36">
        <f t="shared" si="69"/>
        <v>-22747.519999999906</v>
      </c>
      <c r="E206" s="36">
        <f t="shared" si="69"/>
        <v>112.82999999981394</v>
      </c>
      <c r="F206" s="36">
        <f t="shared" si="69"/>
        <v>0</v>
      </c>
      <c r="G206" s="36">
        <f t="shared" si="69"/>
        <v>-45787.01999999998</v>
      </c>
      <c r="H206" s="36">
        <f t="shared" si="69"/>
        <v>-39.69</v>
      </c>
      <c r="I206" s="36">
        <f t="shared" si="69"/>
        <v>0</v>
      </c>
      <c r="J206" s="36">
        <f t="shared" si="69"/>
        <v>0</v>
      </c>
      <c r="K206" s="228">
        <f t="shared" si="69"/>
        <v>-793.7999999999993</v>
      </c>
      <c r="L206" s="36">
        <f t="shared" si="69"/>
        <v>0</v>
      </c>
      <c r="M206" s="36">
        <f t="shared" si="69"/>
        <v>-2184.38</v>
      </c>
      <c r="N206" s="270"/>
      <c r="O206" s="70" t="s">
        <v>95</v>
      </c>
      <c r="P206" s="268">
        <f t="shared" si="69"/>
        <v>0</v>
      </c>
      <c r="Q206" s="36">
        <f t="shared" si="69"/>
        <v>25755.79</v>
      </c>
      <c r="R206" s="36">
        <f t="shared" si="69"/>
        <v>188.75</v>
      </c>
      <c r="S206" s="36">
        <f t="shared" si="69"/>
        <v>0</v>
      </c>
      <c r="T206" s="50">
        <v>0</v>
      </c>
      <c r="U206" s="50">
        <v>0</v>
      </c>
    </row>
    <row r="208" spans="1:5" s="271" customFormat="1" ht="9.75" customHeight="1">
      <c r="A208" s="274" t="s">
        <v>178</v>
      </c>
      <c r="B208" s="275" t="s">
        <v>179</v>
      </c>
      <c r="C208" s="276"/>
      <c r="D208" s="276"/>
      <c r="E208" s="277"/>
    </row>
    <row r="209" spans="1:5" s="271" customFormat="1" ht="9.75" customHeight="1">
      <c r="A209" s="278">
        <v>122</v>
      </c>
      <c r="B209" s="279" t="s">
        <v>180</v>
      </c>
      <c r="C209" s="280"/>
      <c r="D209" s="280"/>
      <c r="E209" s="281"/>
    </row>
    <row r="210" spans="1:5" s="271" customFormat="1" ht="9.75" customHeight="1">
      <c r="A210" s="278">
        <v>22</v>
      </c>
      <c r="B210" s="279" t="s">
        <v>181</v>
      </c>
      <c r="C210" s="280"/>
      <c r="D210" s="280"/>
      <c r="E210" s="281"/>
    </row>
    <row r="211" spans="1:5" s="271" customFormat="1" ht="9.75" customHeight="1">
      <c r="A211" s="278">
        <v>35</v>
      </c>
      <c r="B211" s="279" t="s">
        <v>182</v>
      </c>
      <c r="C211" s="280"/>
      <c r="D211" s="280"/>
      <c r="E211" s="281"/>
    </row>
    <row r="212" spans="1:5" s="271" customFormat="1" ht="9.75" customHeight="1">
      <c r="A212" s="278">
        <v>411</v>
      </c>
      <c r="B212" s="279" t="s">
        <v>183</v>
      </c>
      <c r="C212" s="280"/>
      <c r="D212" s="280"/>
      <c r="E212" s="281"/>
    </row>
    <row r="213" spans="1:5" s="271" customFormat="1" ht="9.75" customHeight="1">
      <c r="A213" s="278">
        <v>466</v>
      </c>
      <c r="B213" s="279" t="s">
        <v>184</v>
      </c>
      <c r="C213" s="280"/>
      <c r="D213" s="280"/>
      <c r="E213" s="281"/>
    </row>
    <row r="214" spans="1:5" s="271" customFormat="1" ht="9.75" customHeight="1">
      <c r="A214" s="278">
        <v>11</v>
      </c>
      <c r="B214" s="279" t="s">
        <v>187</v>
      </c>
      <c r="C214" s="280"/>
      <c r="D214" s="280"/>
      <c r="E214" s="281"/>
    </row>
    <row r="215" spans="1:5" s="271" customFormat="1" ht="9.75" customHeight="1">
      <c r="A215" s="278">
        <v>467</v>
      </c>
      <c r="B215" s="279" t="s">
        <v>185</v>
      </c>
      <c r="C215" s="280"/>
      <c r="D215" s="280"/>
      <c r="E215" s="281"/>
    </row>
    <row r="216" spans="1:5" s="271" customFormat="1" ht="9.75" customHeight="1">
      <c r="A216" s="278">
        <v>41</v>
      </c>
      <c r="B216" s="279" t="s">
        <v>185</v>
      </c>
      <c r="C216" s="280"/>
      <c r="D216" s="280"/>
      <c r="E216" s="281"/>
    </row>
    <row r="217" spans="1:5" s="271" customFormat="1" ht="9.75" customHeight="1">
      <c r="A217" s="278">
        <v>511</v>
      </c>
      <c r="B217" s="282" t="s">
        <v>10</v>
      </c>
      <c r="C217" s="283"/>
      <c r="D217" s="283"/>
      <c r="E217" s="284"/>
    </row>
    <row r="218" spans="1:5" s="271" customFormat="1" ht="9.75" customHeight="1">
      <c r="A218" s="279">
        <v>21</v>
      </c>
      <c r="B218" s="285" t="s">
        <v>192</v>
      </c>
      <c r="C218" s="280"/>
      <c r="D218" s="280"/>
      <c r="E218" s="281"/>
    </row>
    <row r="219" spans="1:5" s="271" customFormat="1" ht="9.75" customHeight="1">
      <c r="A219" s="279">
        <v>4602</v>
      </c>
      <c r="B219" s="285" t="s">
        <v>193</v>
      </c>
      <c r="C219" s="280"/>
      <c r="D219" s="280"/>
      <c r="E219" s="281"/>
    </row>
    <row r="220" spans="1:5" ht="12.75">
      <c r="A220" s="320">
        <v>15</v>
      </c>
      <c r="B220" s="285" t="s">
        <v>198</v>
      </c>
      <c r="C220" s="321"/>
      <c r="D220" s="321"/>
      <c r="E220" s="322"/>
    </row>
  </sheetData>
  <sheetProtection/>
  <mergeCells count="26">
    <mergeCell ref="O195:P195"/>
    <mergeCell ref="N174:N175"/>
    <mergeCell ref="O6:O7"/>
    <mergeCell ref="O43:O44"/>
    <mergeCell ref="O86:O87"/>
    <mergeCell ref="O129:O130"/>
    <mergeCell ref="O174:O175"/>
    <mergeCell ref="P1:R1"/>
    <mergeCell ref="Q4:R4"/>
    <mergeCell ref="N6:N7"/>
    <mergeCell ref="N43:N44"/>
    <mergeCell ref="N86:N87"/>
    <mergeCell ref="N129:N130"/>
    <mergeCell ref="A174:A175"/>
    <mergeCell ref="B174:B175"/>
    <mergeCell ref="B195:C195"/>
    <mergeCell ref="A43:A44"/>
    <mergeCell ref="B43:B44"/>
    <mergeCell ref="A86:A87"/>
    <mergeCell ref="B1:D1"/>
    <mergeCell ref="C4:D4"/>
    <mergeCell ref="A6:A7"/>
    <mergeCell ref="B6:B7"/>
    <mergeCell ref="B86:B87"/>
    <mergeCell ref="A129:A130"/>
    <mergeCell ref="B129:B130"/>
  </mergeCells>
  <printOptions/>
  <pageMargins left="0.75" right="0.75" top="0.68" bottom="0.2" header="0.3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Tanja Horvat</cp:lastModifiedBy>
  <cp:lastPrinted>2022-07-07T11:44:45Z</cp:lastPrinted>
  <dcterms:created xsi:type="dcterms:W3CDTF">2005-04-07T07:29:43Z</dcterms:created>
  <dcterms:modified xsi:type="dcterms:W3CDTF">2022-07-15T09:40:09Z</dcterms:modified>
  <cp:category/>
  <cp:version/>
  <cp:contentType/>
  <cp:contentStatus/>
</cp:coreProperties>
</file>