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1-9-10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<sst xmlns="http://schemas.openxmlformats.org/spreadsheetml/2006/main" count="604" uniqueCount="275">
  <si>
    <t>MAT. BROJ:</t>
  </si>
  <si>
    <t>BJELOVAR</t>
  </si>
  <si>
    <t>RKP:</t>
  </si>
  <si>
    <t xml:space="preserve"> </t>
  </si>
  <si>
    <t>KONTO</t>
  </si>
  <si>
    <t>OPIS</t>
  </si>
  <si>
    <t>OSTVARENO</t>
  </si>
  <si>
    <t xml:space="preserve">OSTVARENO </t>
  </si>
  <si>
    <t>MINISTAR.</t>
  </si>
  <si>
    <t>PROSVJETE</t>
  </si>
  <si>
    <t>BJELOV.</t>
  </si>
  <si>
    <t>BILOG. ŽUP.</t>
  </si>
  <si>
    <t>VLASTITI</t>
  </si>
  <si>
    <t>PRIHODI</t>
  </si>
  <si>
    <t>PLAN</t>
  </si>
  <si>
    <t>INDEKS</t>
  </si>
  <si>
    <t>VLASTITI PRIHODI-OSTALO</t>
  </si>
  <si>
    <t>VLASTITI PRIHODI</t>
  </si>
  <si>
    <t xml:space="preserve">TEKUĆE  DONACIJE </t>
  </si>
  <si>
    <t>DONACIJE</t>
  </si>
  <si>
    <t xml:space="preserve">PRIH. ZA FINANC. – ZAPOSLENI </t>
  </si>
  <si>
    <t>PRIH. ZA FINANC. – MATER. RAS</t>
  </si>
  <si>
    <t>PRIH. ZA FIN. – OSTALO IZ DRŽ. P</t>
  </si>
  <si>
    <t>PRIHODI IZ GRADSKOG PROR.</t>
  </si>
  <si>
    <t>PRIHODI IZ PRORAČUNA</t>
  </si>
  <si>
    <t>PRIHODI POSLOVANJA</t>
  </si>
  <si>
    <t>UKUPNO PRIHODI</t>
  </si>
  <si>
    <t>PLAĆE  PO SUD. PRESUDAMA</t>
  </si>
  <si>
    <t>PLAĆE ZA PREKOVREMENI RAD</t>
  </si>
  <si>
    <t>PLAĆE</t>
  </si>
  <si>
    <t>NAGRADE</t>
  </si>
  <si>
    <t>DAROVI</t>
  </si>
  <si>
    <t>OTPREMNINE</t>
  </si>
  <si>
    <t>NAKN. ZA BOLEST, INV. I  SMRT.</t>
  </si>
  <si>
    <t>OSTALI RASH. ZA ZAPOSLENE</t>
  </si>
  <si>
    <t>DOPRINOS ZA MIROV. OSIG.</t>
  </si>
  <si>
    <t>DOPRINOS ZA ZDRAV. OSIG.</t>
  </si>
  <si>
    <t>DOPRINOS ZA ZAPOŠLJAVANJE</t>
  </si>
  <si>
    <t>DOPRINOSI NA PLAĆE</t>
  </si>
  <si>
    <t>DNEVNICE ZA SL. PUT U ZEMLJI</t>
  </si>
  <si>
    <t>NAKN. ZA PRIJEVOZ NA SL. PUT.</t>
  </si>
  <si>
    <t>SLUŽBENA PUTOVANJA</t>
  </si>
  <si>
    <t>NAKN. ZA PRIJEVOZ NA POSAO</t>
  </si>
  <si>
    <t>SEMINARI I SAVJETOVANJA</t>
  </si>
  <si>
    <t>TEČAJEVI I STRUČNI ISPITI</t>
  </si>
  <si>
    <t>STRUČNO USAVRŠAVANJE ZAP.</t>
  </si>
  <si>
    <t>NAKN. TROŠK. ZAPOSLENIMA</t>
  </si>
  <si>
    <t>UREDSKI MATERIJAL</t>
  </si>
  <si>
    <t>LITERATURA</t>
  </si>
  <si>
    <t>MATER. ZA ČIŠĆ. I ODRŽAV.</t>
  </si>
  <si>
    <t>ZAŠTITNA ODJEĆA I OBUĆA</t>
  </si>
  <si>
    <t>MATER. ZA HIG. POTREBE</t>
  </si>
  <si>
    <t>URED. MAT. I DR. MATER. RASH.</t>
  </si>
  <si>
    <t>ELEKTRIČNA ENERGIJA</t>
  </si>
  <si>
    <t>PLIN</t>
  </si>
  <si>
    <t xml:space="preserve">MOT. BENZIN I DIZ.  GORIVO </t>
  </si>
  <si>
    <t>ENERGIJA</t>
  </si>
  <si>
    <t>MAT. I DIJEL. ZA TEK. I INV. ODR.</t>
  </si>
  <si>
    <t>SITNI INVENTAR</t>
  </si>
  <si>
    <t>RASHODI ZA MATER. I ENERG.</t>
  </si>
  <si>
    <t>USLUGE TELEFONA I TELEFAXA</t>
  </si>
  <si>
    <t>USLUGE INTERNETA</t>
  </si>
  <si>
    <t>POŠTARINA</t>
  </si>
  <si>
    <t>OSTALE USLUGE – PRIJEVOZ</t>
  </si>
  <si>
    <t>USLUGE TEL, POŠTE I PRIJEVOZA</t>
  </si>
  <si>
    <t>TEK. I INV. ODRŽ. – GRAĐ. OBJ.</t>
  </si>
  <si>
    <t>TEK. I INV. ODRŽ. – OPREMA</t>
  </si>
  <si>
    <t>TEK. I INV. ODRŽ. – OSTALO</t>
  </si>
  <si>
    <t>USLUGE TEK I INV. ODRŽAV.</t>
  </si>
  <si>
    <t>TISAK</t>
  </si>
  <si>
    <t>PROMIDŽBENI MATERIJAL</t>
  </si>
  <si>
    <t>OSTALE USLUGE PROM. I INF.</t>
  </si>
  <si>
    <t>USLUGE PROMIDŽBE I INFORM.</t>
  </si>
  <si>
    <t>OPSKRBA VODOM</t>
  </si>
  <si>
    <t>IZNOŠENJE I ODVOZ SMEĆA</t>
  </si>
  <si>
    <t>USLUGE ČIŠĆENJA I PRANJA</t>
  </si>
  <si>
    <t>USLUGE ČUVANJA IMOVINE</t>
  </si>
  <si>
    <t>OSTALE KOMUN. USLUGE</t>
  </si>
  <si>
    <t>KOMUNALNE USLUGE</t>
  </si>
  <si>
    <t>NAJAMNINE ZA GRAĐ. OBJEKTE</t>
  </si>
  <si>
    <t>ZAKUPNINE I NAJAMNINE</t>
  </si>
  <si>
    <t>OBVEZ. I PREV. ZDRAV. PREGL.</t>
  </si>
  <si>
    <t>ZDRAVSTVENE USLUGE</t>
  </si>
  <si>
    <t>AUTORSKI HONORARI</t>
  </si>
  <si>
    <t>UGOVORI O DJELU</t>
  </si>
  <si>
    <t>OSTALE INTEL. USLUGE</t>
  </si>
  <si>
    <t>INTELEKT. I OSOB. USLUGE</t>
  </si>
  <si>
    <t>OSTALE RAČUNALNE USLUGE</t>
  </si>
  <si>
    <t>RAČUNALNE USLUGE</t>
  </si>
  <si>
    <t>GRAFIČKE I TISKARSKE USL.</t>
  </si>
  <si>
    <t>FILM I IZRADA FOTOGR.</t>
  </si>
  <si>
    <t>UREĐENJE PROSTORA</t>
  </si>
  <si>
    <t>OSTALE NESPOM. USLUGE</t>
  </si>
  <si>
    <t>OSTALE USLUGE</t>
  </si>
  <si>
    <t>RASHODI ZA USLUGE</t>
  </si>
  <si>
    <t>REPREZENTACIJA</t>
  </si>
  <si>
    <t>TUZEMNE ČLANARINE</t>
  </si>
  <si>
    <t>OST. NESPOM. RASH. – NATJEC.</t>
  </si>
  <si>
    <t>OST. NESPOM. RASH. – NAGRADE</t>
  </si>
  <si>
    <t>OSTALI NESPOMENUTI RASHODI</t>
  </si>
  <si>
    <t>OSTALI NESPOM. RASHODI</t>
  </si>
  <si>
    <t>USLUGE BANAKA</t>
  </si>
  <si>
    <t>USLUGE PLAT. PROMETA</t>
  </si>
  <si>
    <t>ZATEZNE KAMATE</t>
  </si>
  <si>
    <t>OST. NESPOM.  FINAN. RASHODI</t>
  </si>
  <si>
    <t>OSTALI FINANCIJSKI RASHODI</t>
  </si>
  <si>
    <t>OST. NAKN. IZ PRORAČUNA</t>
  </si>
  <si>
    <t>OSTALE NAKN. GRAĐANIMA</t>
  </si>
  <si>
    <t>RASHODI POSLOVANJA</t>
  </si>
  <si>
    <t>RAČUNALA I RAČUN. OPREMA</t>
  </si>
  <si>
    <t>UREDSKI NAMJEŠTAJ</t>
  </si>
  <si>
    <t>RADIO I TV PRIJEMNICI</t>
  </si>
  <si>
    <t>TELEFONI I KOMUN. OPREMA</t>
  </si>
  <si>
    <t>OPREMA</t>
  </si>
  <si>
    <t>POSTROJENJA I OPREMA</t>
  </si>
  <si>
    <t>KNJIGE U KNJIŽNICAMA</t>
  </si>
  <si>
    <t>CD I KAZETE U KNJIŽNICI</t>
  </si>
  <si>
    <t>RASH. ZA NAB. NEFIN. IMOV.</t>
  </si>
  <si>
    <t>UKUPNO RASHODI</t>
  </si>
  <si>
    <t>VIŠAK  -  MANJAK</t>
  </si>
  <si>
    <t>VIŠAK – MANJAK PRIH. POSL.</t>
  </si>
  <si>
    <t>VIŠAK – MANJAK OD NEFIN. I.</t>
  </si>
  <si>
    <t>VIŠAK – MANJAK IZ PRET. GOD.</t>
  </si>
  <si>
    <t>VIŠAK – MANJAK ZA NAR. RAZ.</t>
  </si>
  <si>
    <t>ŽIRO RAČUN</t>
  </si>
  <si>
    <t>2402006-</t>
  </si>
  <si>
    <t>PRIHODI OD KAMATA NA OBVEZ</t>
  </si>
  <si>
    <t>PRIHODI OD FINANC. IMOVINE</t>
  </si>
  <si>
    <t>VLASTITI PRIHODI-ŠTETE</t>
  </si>
  <si>
    <t>STAMB. OBJEKTI ZA ZAPOSL.</t>
  </si>
  <si>
    <t>PRIH. OD PROD. GRAĐ. OBJ.</t>
  </si>
  <si>
    <t>PRIH. OD PROD. NEFIN. IMOV.</t>
  </si>
  <si>
    <t xml:space="preserve">PREMIJE OSIGIGURANJA </t>
  </si>
  <si>
    <t>TEKUĆE DONACIJE</t>
  </si>
  <si>
    <t>GLAZB.INSTR. I OPREMA</t>
  </si>
  <si>
    <t>PRIH. OD OSN. POSL. VLAST. DJEL.</t>
  </si>
  <si>
    <t>VLASTITI PRIHODI-KINO I KAZAL.</t>
  </si>
  <si>
    <t>VLASTITI PRIHODI-IZLETI</t>
  </si>
  <si>
    <t>VLASTITI PRIHODI-ZAKUPNINE</t>
  </si>
  <si>
    <t>VLASTITI PRIHODI-ŠKOL. I PRIJ.</t>
  </si>
  <si>
    <t>DNEVNICE ZA SL. PUT U INOZ.</t>
  </si>
  <si>
    <t>NAKN. ZA SMJ. NA SL. PUTU</t>
  </si>
  <si>
    <t>NAKN. ZA SMJ. NA SL. P. U INOZ.</t>
  </si>
  <si>
    <t>PRETHODNO</t>
  </si>
  <si>
    <t>RAZLIKA</t>
  </si>
  <si>
    <t>TROMJESEČJE</t>
  </si>
  <si>
    <t>PRIHODI I RASHODI</t>
  </si>
  <si>
    <t>BBŽ - PRETH.</t>
  </si>
  <si>
    <t>BBŽ</t>
  </si>
  <si>
    <t>P R I H O D I :</t>
  </si>
  <si>
    <t>UKUPNO PRIHODI:</t>
  </si>
  <si>
    <t>UKUPNO</t>
  </si>
  <si>
    <t>VLASTITI PRIHODI - UDŽBENICI</t>
  </si>
  <si>
    <t>VLASTITI PRIHODI-OSIGURANJE</t>
  </si>
  <si>
    <t>R A S H O D I :</t>
  </si>
  <si>
    <t>PLAĆE ZA REDOVNI RAD</t>
  </si>
  <si>
    <t>PLAĆE ZA MENTORSTVO</t>
  </si>
  <si>
    <t>PLAĆE ZA RAD U OBRAZ. ODR.</t>
  </si>
  <si>
    <t>PEDAGOŠKA DOKUMENTACIJA</t>
  </si>
  <si>
    <t>MATERIJAL ZA NASTAVU</t>
  </si>
  <si>
    <t>MATERIJAL ZA VJEŽBE</t>
  </si>
  <si>
    <t>NASTAVNI MATERIJAL</t>
  </si>
  <si>
    <t>MAT. ZA ODR. INF. OPR. U UČION.</t>
  </si>
  <si>
    <t>MAT. ZA ODRŽ. OSTALE INF. OPR.</t>
  </si>
  <si>
    <t>MAT. ZA ODR. OST. OPR. U UČION.</t>
  </si>
  <si>
    <t>MAT. ZA ODRŽ. OSTALE OPREME</t>
  </si>
  <si>
    <t>USL. ODRŽ. - INF. OPR. U UČION.</t>
  </si>
  <si>
    <t>USL. ODRŽ. - OSTALA INF. OPR.</t>
  </si>
  <si>
    <t>USL. ODRŽ. - OSTALA OPR. U UČ.</t>
  </si>
  <si>
    <t>USL. ODRŽ. - OSTALA OPREMA</t>
  </si>
  <si>
    <t>REZULTAT POSLOVANJA</t>
  </si>
  <si>
    <t>T E H N I Č K A   Š K O L A</t>
  </si>
  <si>
    <t>DIMNJAČARSKE USLUGE</t>
  </si>
  <si>
    <t>PRAVNE USLUGE</t>
  </si>
  <si>
    <t>UGOVORI O DJELU IZ VLAST. SR.</t>
  </si>
  <si>
    <t>TEHNIČKA ŠKOLA</t>
  </si>
  <si>
    <t>NAKN. ZA PRIJEVOZ U INOZ.</t>
  </si>
  <si>
    <t>ZGRADE OBRAZ. INST.</t>
  </si>
  <si>
    <t>GRAĐEVINSKI OBJEKTI</t>
  </si>
  <si>
    <t>OPREMA U UČIONICAMA</t>
  </si>
  <si>
    <t>OPREMA U KABINETU</t>
  </si>
  <si>
    <t>OPREMA OSTALO</t>
  </si>
  <si>
    <t>OSTALA KOMUNIKACIJSKA OPREMA</t>
  </si>
  <si>
    <t>USL. RAZVOJA SOFTWAR-A</t>
  </si>
  <si>
    <t>OPREMA ZA GRIJANJE I HLAĐENJE</t>
  </si>
  <si>
    <t xml:space="preserve">                                                            PREGLED  PRIHODA I RASHODA  ZA I – III 2005.                                                       </t>
  </si>
  <si>
    <t>2010.</t>
  </si>
  <si>
    <t>10/09</t>
  </si>
  <si>
    <t>10 / PLAN</t>
  </si>
  <si>
    <t>10/PLAN</t>
  </si>
  <si>
    <t>MJERNI I KONTROLNI INSTRUMENTI</t>
  </si>
  <si>
    <t>DERATIZACIJA I DEZINSEKCIJA</t>
  </si>
  <si>
    <t>I - IX</t>
  </si>
  <si>
    <t>I - XI 2010.</t>
  </si>
  <si>
    <t>I -IX 2009.</t>
  </si>
  <si>
    <t>I -IX 2010.</t>
  </si>
  <si>
    <t>I - IX 2010.</t>
  </si>
  <si>
    <t>I - X 2010.</t>
  </si>
  <si>
    <t>I - IX 2009</t>
  </si>
  <si>
    <t>I - IX 2009.</t>
  </si>
  <si>
    <t>PRIH. OD PRUŽ. USL- OBR. ODRAS</t>
  </si>
  <si>
    <t>PRIH. OD PRUŽ. USL-IZDJELJCI RA</t>
  </si>
  <si>
    <t>PRIH. OD PRUŽ. USL-OSNOVNI</t>
  </si>
  <si>
    <t>PRIH.OD PRUŽ.USL- ZAKUP</t>
  </si>
  <si>
    <t>PRIH. OD PRUŽ.USL- OSTALI POSL</t>
  </si>
  <si>
    <t>OST. PRIHODI- EKSKURZIJE</t>
  </si>
  <si>
    <t>OST.PRIHODI-UDŽBENICI, MAPE</t>
  </si>
  <si>
    <t>OST.PRIHODI-OSIGURANJA</t>
  </si>
  <si>
    <t>OST.PRIHODI- FOTOGRAFIJE</t>
  </si>
  <si>
    <t>OST.PRIHODI- ŠTETE</t>
  </si>
  <si>
    <t>OST.PRIHODI- OSTALO</t>
  </si>
  <si>
    <t>OSTALI VLASTITI PRIHODI</t>
  </si>
  <si>
    <t>REGRES ZA GODIŠNJI ODMOR</t>
  </si>
  <si>
    <t>DOPRINOS ZA OBV. ZDRAV. OSIG.</t>
  </si>
  <si>
    <t xml:space="preserve">DOPR. ZA OBV.OSIG. U SLUČ.NEZAPO. </t>
  </si>
  <si>
    <t>SLUŽBENA RADNA ODJ. I OBUĆA</t>
  </si>
  <si>
    <t>OPREMA ZA GRIJANJE I HLAĐEN</t>
  </si>
  <si>
    <t>OST. KOMUNIKACIJSKA OPREMA</t>
  </si>
  <si>
    <t>UREĐAJI</t>
  </si>
  <si>
    <t>STROJEVI</t>
  </si>
  <si>
    <t>O B R T N I Č K A   Š K O L A</t>
  </si>
  <si>
    <t>MAT. ZA ODR. OST. OPR. U UČIO</t>
  </si>
  <si>
    <t>USLUGE ČUVANJA IMOVINE I OSOB</t>
  </si>
  <si>
    <t>OSTALI NENAVEDENI RASH ZAPO</t>
  </si>
  <si>
    <t>OSTALI MATER.ZA ODRŽAVANJE</t>
  </si>
  <si>
    <t>PREMIJE OSIG. OSTALE IMOVINE</t>
  </si>
  <si>
    <t xml:space="preserve">PREMIJE OSIGIG. ZAPOSL. I UČ.  </t>
  </si>
  <si>
    <t>UPRAVNE I ADMINISTR. PRISTOJBE</t>
  </si>
  <si>
    <r>
      <t xml:space="preserve">                                                            </t>
    </r>
    <r>
      <rPr>
        <b/>
        <sz val="8"/>
        <rFont val="Times New Roman"/>
        <family val="1"/>
      </rPr>
      <t>PREGLED  PRIHODA I RASHODA  ZA I – III 2005.</t>
    </r>
    <r>
      <rPr>
        <sz val="8"/>
        <rFont val="Times New Roman"/>
        <family val="1"/>
      </rPr>
      <t xml:space="preserve">                                                       </t>
    </r>
  </si>
  <si>
    <t>UPL.UČENIK</t>
  </si>
  <si>
    <t>OST.POSL.VL</t>
  </si>
  <si>
    <t>OSN.POSL.V</t>
  </si>
  <si>
    <t xml:space="preserve">OSTALI </t>
  </si>
  <si>
    <t>MAT.BROJ:</t>
  </si>
  <si>
    <t>00384011</t>
  </si>
  <si>
    <t>ŽIRO RAČ:</t>
  </si>
  <si>
    <t>USL.AGENC., STUDENT.SERVISA</t>
  </si>
  <si>
    <t>JAVNOBILJEŽNIČKE PRISTOJBE</t>
  </si>
  <si>
    <t>SUDSKE PRISTOJBE</t>
  </si>
  <si>
    <t>FILM I IZRADA FOTOGRAFIJA</t>
  </si>
  <si>
    <t>PRIJEVOZ-POMAGAČI U NAST.</t>
  </si>
  <si>
    <t>ULAGANJA NA TUĐOJ IM.</t>
  </si>
  <si>
    <t>NEMATERIJALNA IMOVINA</t>
  </si>
  <si>
    <t>PRIH.OD PRUŽ.USL-UČ.SERVIS</t>
  </si>
  <si>
    <t>OSTALI RASHODI ZA SL.PUTOV.</t>
  </si>
  <si>
    <t xml:space="preserve">TEK. POM.OD PRORAČ. KOR. EU </t>
  </si>
  <si>
    <t xml:space="preserve">PRIH. ZA FINANC. – MAT. RASHODA </t>
  </si>
  <si>
    <t>KAMATE NA DEPOZ.PO VIĐENJU</t>
  </si>
  <si>
    <t>NAKN.POSL.ZBOG NEZAP..OS.INV.</t>
  </si>
  <si>
    <t>NEGATIVNE TEČAJNE RAZLIKE</t>
  </si>
  <si>
    <t>OSTALE PRISTOJBE I NAKNADE</t>
  </si>
  <si>
    <t>POMOĆI IZ DRŽ. PRORAČUNA</t>
  </si>
  <si>
    <t>2340009-</t>
  </si>
  <si>
    <t>TEK.POM.PRORAČUN.KOR.IZ PR.KOJI IM NIJE NADL.PL</t>
  </si>
  <si>
    <t>TEK.POM.PRORAČUN.KOR.IZ PR.KOJI IM NIJE NADL.OST</t>
  </si>
  <si>
    <t>KAPITALNE POMOĆI PROR.KOR.IZ PR.KOJI IM NIJE NAD</t>
  </si>
  <si>
    <t>POMOĆI PROR.KOR.IZ PROR.KOJI IM NIJE NADL.</t>
  </si>
  <si>
    <t>PRIH.S NASLOVA OSIGUR.,REFUNDACIJE ŠTETE</t>
  </si>
  <si>
    <t>PRIHODI PO POSEBNIM PROPISIMA</t>
  </si>
  <si>
    <t>PRIH.IZ ŽUP.PROR.ZA OST.NAMJENE</t>
  </si>
  <si>
    <t>PRIH.IZ GRADSKOG PRORAČUNA</t>
  </si>
  <si>
    <t>PRIH.ZA FINANC.RASH.POSL.</t>
  </si>
  <si>
    <t>PLAĆE ZA ZAPOSLENE</t>
  </si>
  <si>
    <t>PLAĆE ZA ASISTENTE U NASTAVI</t>
  </si>
  <si>
    <t>16/15</t>
  </si>
  <si>
    <t>I - XII 2016.</t>
  </si>
  <si>
    <t>16 / PLAN</t>
  </si>
  <si>
    <t>BONUS ZA USPJEŠAN RAD</t>
  </si>
  <si>
    <t>I - VI</t>
  </si>
  <si>
    <t>I - VI 2015.</t>
  </si>
  <si>
    <t>I - VI 2016.</t>
  </si>
  <si>
    <t>MAT. I DIJ. ZA TEK. INV.ODR.</t>
  </si>
  <si>
    <t>LICENCE</t>
  </si>
  <si>
    <t>OSTALI PRIH.ZA POSEBNE NAMJENE</t>
  </si>
  <si>
    <t>OST. PRIHODI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</si>
</sst>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00"/>
    <numFmt numFmtId="168" formatCode="_-* #,##0.0\ _k_n_-;\-* #,##0.0\ _k_n_-;_-* &quot;-&quot;??\ _k_n_-;_-@_-"/>
    <numFmt numFmtId="169" formatCode="_-* #,##0\ _k_n_-;\-* #,##0\ _k_n_-;_-* &quot;-&quot;??\ _k_n_-;_-@_-"/>
    <numFmt numFmtId="170" formatCode="_-* #,##0.000\ _k_n_-;\-* #,##0.000\ _k_n_-;_-* &quot;-&quot;??\ _k_n_-;_-@_-"/>
    <numFmt numFmtId="171" formatCode="_-* #,##0.0000\ _k_n_-;\-* #,##0.0000\ _k_n_-;_-* &quot;-&quot;??\ _k_n_-;_-@_-"/>
    <numFmt numFmtId="172" formatCode="0.0"/>
    <numFmt numFmtId="173" formatCode="#,##0.0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sz val="8"/>
      <color indexed="9"/>
      <name val="Arial"/>
      <family val="0"/>
    </font>
    <font>
      <sz val="7"/>
      <name val="Arial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43" fontId="1" fillId="0" borderId="10" xfId="61" applyFont="1" applyBorder="1" applyAlignment="1">
      <alignment horizontal="right" vertical="top" wrapText="1"/>
    </xf>
    <xf numFmtId="43" fontId="4" fillId="0" borderId="10" xfId="61" applyFont="1" applyBorder="1" applyAlignment="1">
      <alignment horizontal="right" vertical="top" wrapText="1"/>
    </xf>
    <xf numFmtId="0" fontId="7" fillId="0" borderId="0" xfId="0" applyFont="1" applyAlignment="1">
      <alignment/>
    </xf>
    <xf numFmtId="43" fontId="13" fillId="0" borderId="10" xfId="61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43" fontId="4" fillId="33" borderId="10" xfId="61" applyFont="1" applyFill="1" applyBorder="1" applyAlignment="1">
      <alignment horizontal="right" vertical="top" wrapText="1"/>
    </xf>
    <xf numFmtId="43" fontId="13" fillId="33" borderId="10" xfId="61" applyFont="1" applyFill="1" applyBorder="1" applyAlignment="1">
      <alignment horizontal="right" vertical="top" wrapText="1"/>
    </xf>
    <xf numFmtId="169" fontId="4" fillId="33" borderId="10" xfId="61" applyNumberFormat="1" applyFont="1" applyFill="1" applyBorder="1" applyAlignment="1">
      <alignment horizontal="right" vertical="top" wrapText="1"/>
    </xf>
    <xf numFmtId="43" fontId="1" fillId="33" borderId="10" xfId="6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43" fontId="1" fillId="0" borderId="10" xfId="61" applyFont="1" applyFill="1" applyBorder="1" applyAlignment="1">
      <alignment horizontal="right" vertical="top" wrapText="1"/>
    </xf>
    <xf numFmtId="43" fontId="1" fillId="33" borderId="10" xfId="0" applyNumberFormat="1" applyFont="1" applyFill="1" applyBorder="1" applyAlignment="1">
      <alignment horizontal="right" vertical="top" wrapText="1"/>
    </xf>
    <xf numFmtId="43" fontId="1" fillId="0" borderId="10" xfId="61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43" fontId="14" fillId="0" borderId="10" xfId="61" applyFont="1" applyBorder="1" applyAlignment="1">
      <alignment horizontal="right" vertical="top" wrapText="1"/>
    </xf>
    <xf numFmtId="1" fontId="1" fillId="0" borderId="10" xfId="0" applyNumberFormat="1" applyFont="1" applyBorder="1" applyAlignment="1">
      <alignment horizontal="right" vertical="top" wrapText="1"/>
    </xf>
    <xf numFmtId="1" fontId="4" fillId="33" borderId="10" xfId="0" applyNumberFormat="1" applyFont="1" applyFill="1" applyBorder="1" applyAlignment="1">
      <alignment horizontal="right" vertical="top" wrapText="1"/>
    </xf>
    <xf numFmtId="1" fontId="4" fillId="0" borderId="10" xfId="0" applyNumberFormat="1" applyFont="1" applyBorder="1" applyAlignment="1">
      <alignment horizontal="right" vertical="top" wrapText="1"/>
    </xf>
    <xf numFmtId="1" fontId="1" fillId="33" borderId="10" xfId="0" applyNumberFormat="1" applyFont="1" applyFill="1" applyBorder="1" applyAlignment="1">
      <alignment horizontal="right" vertical="top" wrapText="1"/>
    </xf>
    <xf numFmtId="1" fontId="1" fillId="0" borderId="10" xfId="0" applyNumberFormat="1" applyFont="1" applyFill="1" applyBorder="1" applyAlignment="1">
      <alignment horizontal="right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43" fontId="1" fillId="0" borderId="11" xfId="61" applyFont="1" applyBorder="1" applyAlignment="1">
      <alignment horizontal="righ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43" fontId="1" fillId="0" borderId="14" xfId="6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69" fontId="1" fillId="0" borderId="11" xfId="61" applyNumberFormat="1" applyFont="1" applyBorder="1" applyAlignment="1">
      <alignment horizontal="right" vertical="top" wrapText="1"/>
    </xf>
    <xf numFmtId="169" fontId="1" fillId="0" borderId="10" xfId="61" applyNumberFormat="1" applyFont="1" applyBorder="1" applyAlignment="1">
      <alignment horizontal="right" vertical="top" wrapText="1"/>
    </xf>
    <xf numFmtId="43" fontId="7" fillId="0" borderId="0" xfId="61" applyFont="1" applyAlignment="1">
      <alignment/>
    </xf>
    <xf numFmtId="43" fontId="7" fillId="0" borderId="12" xfId="61" applyFont="1" applyBorder="1" applyAlignment="1">
      <alignment/>
    </xf>
    <xf numFmtId="43" fontId="7" fillId="0" borderId="15" xfId="61" applyFont="1" applyBorder="1" applyAlignment="1">
      <alignment/>
    </xf>
    <xf numFmtId="43" fontId="7" fillId="0" borderId="13" xfId="61" applyFont="1" applyBorder="1" applyAlignment="1">
      <alignment/>
    </xf>
    <xf numFmtId="43" fontId="7" fillId="0" borderId="11" xfId="61" applyFont="1" applyBorder="1" applyAlignment="1">
      <alignment/>
    </xf>
    <xf numFmtId="43" fontId="7" fillId="0" borderId="10" xfId="61" applyFont="1" applyBorder="1" applyAlignment="1">
      <alignment/>
    </xf>
    <xf numFmtId="43" fontId="7" fillId="33" borderId="10" xfId="61" applyFont="1" applyFill="1" applyBorder="1" applyAlignment="1">
      <alignment/>
    </xf>
    <xf numFmtId="43" fontId="7" fillId="33" borderId="11" xfId="61" applyFont="1" applyFill="1" applyBorder="1" applyAlignment="1">
      <alignment/>
    </xf>
    <xf numFmtId="43" fontId="11" fillId="33" borderId="10" xfId="61" applyFont="1" applyFill="1" applyBorder="1" applyAlignment="1">
      <alignment/>
    </xf>
    <xf numFmtId="43" fontId="11" fillId="33" borderId="11" xfId="61" applyFont="1" applyFill="1" applyBorder="1" applyAlignment="1">
      <alignment/>
    </xf>
    <xf numFmtId="43" fontId="11" fillId="0" borderId="10" xfId="61" applyFont="1" applyBorder="1" applyAlignment="1">
      <alignment/>
    </xf>
    <xf numFmtId="43" fontId="11" fillId="0" borderId="11" xfId="61" applyFont="1" applyBorder="1" applyAlignment="1">
      <alignment/>
    </xf>
    <xf numFmtId="0" fontId="0" fillId="0" borderId="14" xfId="0" applyBorder="1" applyAlignment="1">
      <alignment/>
    </xf>
    <xf numFmtId="43" fontId="7" fillId="0" borderId="14" xfId="61" applyFont="1" applyBorder="1" applyAlignment="1">
      <alignment/>
    </xf>
    <xf numFmtId="43" fontId="7" fillId="0" borderId="16" xfId="61" applyFont="1" applyBorder="1" applyAlignment="1">
      <alignment/>
    </xf>
    <xf numFmtId="43" fontId="11" fillId="0" borderId="11" xfId="61" applyFont="1" applyBorder="1" applyAlignment="1">
      <alignment/>
    </xf>
    <xf numFmtId="0" fontId="0" fillId="0" borderId="12" xfId="0" applyBorder="1" applyAlignment="1">
      <alignment/>
    </xf>
    <xf numFmtId="43" fontId="16" fillId="0" borderId="10" xfId="61" applyFont="1" applyBorder="1" applyAlignment="1">
      <alignment/>
    </xf>
    <xf numFmtId="43" fontId="5" fillId="0" borderId="11" xfId="61" applyFont="1" applyBorder="1" applyAlignment="1">
      <alignment horizontal="center" vertical="top" wrapText="1"/>
    </xf>
    <xf numFmtId="43" fontId="1" fillId="0" borderId="17" xfId="6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43" fontId="5" fillId="0" borderId="10" xfId="6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3" fontId="4" fillId="0" borderId="10" xfId="61" applyFont="1" applyFill="1" applyBorder="1" applyAlignment="1">
      <alignment horizontal="right" vertical="top" wrapText="1"/>
    </xf>
    <xf numFmtId="43" fontId="6" fillId="33" borderId="10" xfId="61" applyFont="1" applyFill="1" applyBorder="1" applyAlignment="1">
      <alignment horizontal="right" vertical="top" wrapText="1"/>
    </xf>
    <xf numFmtId="43" fontId="6" fillId="0" borderId="10" xfId="61" applyFont="1" applyFill="1" applyBorder="1" applyAlignment="1">
      <alignment horizontal="right" vertical="top" wrapText="1"/>
    </xf>
    <xf numFmtId="43" fontId="5" fillId="0" borderId="10" xfId="61" applyFont="1" applyBorder="1" applyAlignment="1">
      <alignment horizontal="right" vertical="top" wrapText="1"/>
    </xf>
    <xf numFmtId="43" fontId="6" fillId="0" borderId="10" xfId="61" applyFont="1" applyBorder="1" applyAlignment="1">
      <alignment horizontal="right" vertical="top" wrapText="1"/>
    </xf>
    <xf numFmtId="43" fontId="13" fillId="0" borderId="10" xfId="61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3" fontId="7" fillId="0" borderId="18" xfId="6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43" fontId="13" fillId="0" borderId="14" xfId="61" applyFont="1" applyBorder="1" applyAlignment="1">
      <alignment horizontal="right" vertical="top" wrapText="1"/>
    </xf>
    <xf numFmtId="43" fontId="13" fillId="0" borderId="17" xfId="61" applyFont="1" applyBorder="1" applyAlignment="1">
      <alignment horizontal="right" vertical="top" wrapText="1"/>
    </xf>
    <xf numFmtId="1" fontId="4" fillId="0" borderId="14" xfId="0" applyNumberFormat="1" applyFont="1" applyBorder="1" applyAlignment="1">
      <alignment horizontal="right" vertical="top" wrapText="1"/>
    </xf>
    <xf numFmtId="43" fontId="5" fillId="0" borderId="12" xfId="6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43" fontId="5" fillId="0" borderId="19" xfId="6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1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vertical="top" wrapText="1"/>
    </xf>
    <xf numFmtId="43" fontId="1" fillId="33" borderId="11" xfId="61" applyFont="1" applyFill="1" applyBorder="1" applyAlignment="1">
      <alignment horizontal="right" vertical="top" wrapText="1"/>
    </xf>
    <xf numFmtId="1" fontId="1" fillId="33" borderId="11" xfId="0" applyNumberFormat="1" applyFont="1" applyFill="1" applyBorder="1" applyAlignment="1">
      <alignment horizontal="right" vertical="top" wrapText="1"/>
    </xf>
    <xf numFmtId="1" fontId="5" fillId="0" borderId="12" xfId="0" applyNumberFormat="1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43" fontId="1" fillId="33" borderId="10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43" fontId="1" fillId="0" borderId="11" xfId="6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3" fontId="7" fillId="0" borderId="10" xfId="61" applyFont="1" applyFill="1" applyBorder="1" applyAlignment="1">
      <alignment/>
    </xf>
    <xf numFmtId="43" fontId="5" fillId="0" borderId="12" xfId="6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43" fontId="5" fillId="0" borderId="13" xfId="61" applyFont="1" applyBorder="1" applyAlignment="1">
      <alignment horizontal="center" vertical="top" wrapText="1"/>
    </xf>
    <xf numFmtId="43" fontId="7" fillId="0" borderId="17" xfId="61" applyFont="1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21" xfId="0" applyFont="1" applyBorder="1" applyAlignment="1">
      <alignment horizontal="left" vertical="top" wrapText="1"/>
    </xf>
    <xf numFmtId="43" fontId="5" fillId="0" borderId="14" xfId="61" applyFont="1" applyBorder="1" applyAlignment="1">
      <alignment horizontal="center" vertical="top" wrapText="1"/>
    </xf>
    <xf numFmtId="43" fontId="5" fillId="0" borderId="13" xfId="61" applyFont="1" applyBorder="1" applyAlignment="1">
      <alignment horizontal="center" vertical="top" wrapText="1"/>
    </xf>
    <xf numFmtId="43" fontId="7" fillId="0" borderId="20" xfId="61" applyFont="1" applyBorder="1" applyAlignment="1">
      <alignment/>
    </xf>
    <xf numFmtId="1" fontId="1" fillId="34" borderId="10" xfId="0" applyNumberFormat="1" applyFont="1" applyFill="1" applyBorder="1" applyAlignment="1">
      <alignment horizontal="right" vertical="top" wrapText="1"/>
    </xf>
    <xf numFmtId="0" fontId="6" fillId="33" borderId="21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43" fontId="6" fillId="33" borderId="14" xfId="61" applyFont="1" applyFill="1" applyBorder="1" applyAlignment="1">
      <alignment horizontal="center" vertical="top" wrapText="1"/>
    </xf>
    <xf numFmtId="43" fontId="11" fillId="33" borderId="14" xfId="61" applyFont="1" applyFill="1" applyBorder="1" applyAlignment="1">
      <alignment/>
    </xf>
    <xf numFmtId="43" fontId="11" fillId="33" borderId="10" xfId="61" applyFont="1" applyFill="1" applyBorder="1" applyAlignment="1">
      <alignment/>
    </xf>
    <xf numFmtId="43" fontId="14" fillId="0" borderId="11" xfId="61" applyFont="1" applyBorder="1" applyAlignment="1">
      <alignment horizontal="right" vertical="top" wrapText="1"/>
    </xf>
    <xf numFmtId="43" fontId="13" fillId="33" borderId="11" xfId="61" applyFont="1" applyFill="1" applyBorder="1" applyAlignment="1">
      <alignment horizontal="right" vertical="top" wrapText="1"/>
    </xf>
    <xf numFmtId="4" fontId="14" fillId="0" borderId="10" xfId="0" applyNumberFormat="1" applyFont="1" applyBorder="1" applyAlignment="1">
      <alignment horizontal="right" vertical="top" wrapText="1"/>
    </xf>
    <xf numFmtId="43" fontId="14" fillId="0" borderId="14" xfId="61" applyFont="1" applyBorder="1" applyAlignment="1">
      <alignment horizontal="right" vertical="top" wrapText="1"/>
    </xf>
    <xf numFmtId="43" fontId="14" fillId="0" borderId="11" xfId="61" applyFont="1" applyBorder="1" applyAlignment="1">
      <alignment horizontal="center" vertical="top" wrapText="1"/>
    </xf>
    <xf numFmtId="43" fontId="14" fillId="0" borderId="10" xfId="61" applyFont="1" applyFill="1" applyBorder="1" applyAlignment="1">
      <alignment horizontal="righ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43" fontId="6" fillId="33" borderId="10" xfId="61" applyFont="1" applyFill="1" applyBorder="1" applyAlignment="1">
      <alignment horizontal="center" vertical="top" wrapText="1"/>
    </xf>
    <xf numFmtId="43" fontId="4" fillId="33" borderId="11" xfId="61" applyFont="1" applyFill="1" applyBorder="1" applyAlignment="1">
      <alignment horizontal="right" vertical="top" wrapText="1"/>
    </xf>
    <xf numFmtId="43" fontId="14" fillId="0" borderId="10" xfId="61" applyFont="1" applyBorder="1" applyAlignment="1">
      <alignment horizontal="center" vertical="top" wrapText="1"/>
    </xf>
    <xf numFmtId="43" fontId="14" fillId="33" borderId="11" xfId="61" applyFont="1" applyFill="1" applyBorder="1" applyAlignment="1">
      <alignment horizontal="right" vertical="top" wrapText="1"/>
    </xf>
    <xf numFmtId="43" fontId="4" fillId="33" borderId="10" xfId="61" applyNumberFormat="1" applyFont="1" applyFill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14" fillId="0" borderId="11" xfId="61" applyNumberFormat="1" applyFont="1" applyBorder="1" applyAlignment="1">
      <alignment horizontal="right" vertical="top" wrapText="1"/>
    </xf>
    <xf numFmtId="4" fontId="1" fillId="0" borderId="11" xfId="61" applyNumberFormat="1" applyFont="1" applyBorder="1" applyAlignment="1">
      <alignment horizontal="right" vertical="top" wrapText="1"/>
    </xf>
    <xf numFmtId="4" fontId="1" fillId="33" borderId="11" xfId="61" applyNumberFormat="1" applyFont="1" applyFill="1" applyBorder="1" applyAlignment="1">
      <alignment horizontal="right" vertical="top" wrapText="1"/>
    </xf>
    <xf numFmtId="4" fontId="14" fillId="0" borderId="10" xfId="61" applyNumberFormat="1" applyFont="1" applyBorder="1" applyAlignment="1">
      <alignment horizontal="right" vertical="top" wrapText="1"/>
    </xf>
    <xf numFmtId="4" fontId="13" fillId="33" borderId="10" xfId="61" applyNumberFormat="1" applyFont="1" applyFill="1" applyBorder="1" applyAlignment="1">
      <alignment horizontal="right" vertical="top" wrapText="1"/>
    </xf>
    <xf numFmtId="4" fontId="4" fillId="33" borderId="10" xfId="61" applyNumberFormat="1" applyFont="1" applyFill="1" applyBorder="1" applyAlignment="1">
      <alignment horizontal="right" vertical="top" wrapText="1"/>
    </xf>
    <xf numFmtId="4" fontId="1" fillId="0" borderId="10" xfId="61" applyNumberFormat="1" applyFont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4" fontId="14" fillId="0" borderId="14" xfId="61" applyNumberFormat="1" applyFont="1" applyBorder="1" applyAlignment="1">
      <alignment horizontal="right" vertical="top" wrapText="1"/>
    </xf>
    <xf numFmtId="4" fontId="4" fillId="0" borderId="10" xfId="61" applyNumberFormat="1" applyFont="1" applyBorder="1" applyAlignment="1">
      <alignment horizontal="right" vertical="top" wrapText="1"/>
    </xf>
    <xf numFmtId="4" fontId="13" fillId="0" borderId="10" xfId="61" applyNumberFormat="1" applyFont="1" applyBorder="1" applyAlignment="1">
      <alignment horizontal="right" vertical="top" wrapText="1"/>
    </xf>
    <xf numFmtId="4" fontId="13" fillId="0" borderId="14" xfId="61" applyNumberFormat="1" applyFont="1" applyBorder="1" applyAlignment="1">
      <alignment horizontal="right" vertical="top" wrapText="1"/>
    </xf>
    <xf numFmtId="4" fontId="1" fillId="33" borderId="10" xfId="61" applyNumberFormat="1" applyFont="1" applyFill="1" applyBorder="1" applyAlignment="1">
      <alignment horizontal="right" vertical="top" wrapText="1"/>
    </xf>
    <xf numFmtId="4" fontId="14" fillId="0" borderId="10" xfId="61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1" fillId="0" borderId="28" xfId="0" applyFont="1" applyBorder="1" applyAlignment="1">
      <alignment horizontal="left" vertical="top" wrapText="1"/>
    </xf>
    <xf numFmtId="0" fontId="5" fillId="0" borderId="17" xfId="0" applyFont="1" applyBorder="1" applyAlignment="1">
      <alignment vertical="top" wrapText="1"/>
    </xf>
    <xf numFmtId="43" fontId="14" fillId="0" borderId="17" xfId="61" applyFont="1" applyBorder="1" applyAlignment="1">
      <alignment horizontal="right" vertical="top" wrapText="1"/>
    </xf>
    <xf numFmtId="4" fontId="14" fillId="0" borderId="17" xfId="61" applyNumberFormat="1" applyFont="1" applyBorder="1" applyAlignment="1">
      <alignment horizontal="right" vertical="top" wrapText="1"/>
    </xf>
    <xf numFmtId="1" fontId="1" fillId="0" borderId="17" xfId="0" applyNumberFormat="1" applyFont="1" applyBorder="1" applyAlignment="1">
      <alignment horizontal="right" vertical="top" wrapText="1"/>
    </xf>
    <xf numFmtId="1" fontId="1" fillId="0" borderId="29" xfId="0" applyNumberFormat="1" applyFont="1" applyBorder="1" applyAlignment="1">
      <alignment horizontal="right" vertical="top" wrapText="1"/>
    </xf>
    <xf numFmtId="0" fontId="7" fillId="0" borderId="25" xfId="0" applyFont="1" applyBorder="1" applyAlignment="1">
      <alignment horizontal="center"/>
    </xf>
    <xf numFmtId="43" fontId="7" fillId="0" borderId="30" xfId="61" applyFont="1" applyBorder="1" applyAlignment="1">
      <alignment/>
    </xf>
    <xf numFmtId="0" fontId="14" fillId="0" borderId="28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5" fillId="34" borderId="10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 wrapText="1"/>
    </xf>
    <xf numFmtId="43" fontId="5" fillId="0" borderId="10" xfId="6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3" fontId="5" fillId="0" borderId="10" xfId="61" applyFont="1" applyBorder="1" applyAlignment="1">
      <alignment horizontal="right" vertical="top" wrapText="1"/>
    </xf>
    <xf numFmtId="43" fontId="6" fillId="33" borderId="10" xfId="61" applyFont="1" applyFill="1" applyBorder="1" applyAlignment="1">
      <alignment horizontal="right" vertical="top" wrapText="1"/>
    </xf>
    <xf numFmtId="43" fontId="5" fillId="34" borderId="10" xfId="61" applyFont="1" applyFill="1" applyBorder="1" applyAlignment="1">
      <alignment horizontal="right" vertical="top" wrapText="1"/>
    </xf>
    <xf numFmtId="43" fontId="6" fillId="0" borderId="10" xfId="61" applyFont="1" applyBorder="1" applyAlignment="1">
      <alignment horizontal="right" vertical="top" wrapText="1"/>
    </xf>
    <xf numFmtId="43" fontId="5" fillId="0" borderId="11" xfId="61" applyFont="1" applyBorder="1" applyAlignment="1">
      <alignment horizontal="right" vertical="top" wrapText="1"/>
    </xf>
    <xf numFmtId="43" fontId="6" fillId="33" borderId="11" xfId="61" applyFont="1" applyFill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43" fontId="5" fillId="33" borderId="10" xfId="61" applyFont="1" applyFill="1" applyBorder="1" applyAlignment="1">
      <alignment horizontal="right" vertical="top" wrapText="1"/>
    </xf>
    <xf numFmtId="43" fontId="5" fillId="0" borderId="14" xfId="61" applyFont="1" applyBorder="1" applyAlignment="1">
      <alignment horizontal="right" vertical="top" wrapText="1"/>
    </xf>
    <xf numFmtId="43" fontId="5" fillId="33" borderId="10" xfId="0" applyNumberFormat="1" applyFont="1" applyFill="1" applyBorder="1" applyAlignment="1">
      <alignment horizontal="center" vertical="top" wrapText="1"/>
    </xf>
    <xf numFmtId="43" fontId="5" fillId="0" borderId="10" xfId="61" applyFont="1" applyFill="1" applyBorder="1" applyAlignment="1">
      <alignment horizontal="right" vertical="top" wrapText="1"/>
    </xf>
    <xf numFmtId="43" fontId="5" fillId="33" borderId="11" xfId="61" applyFont="1" applyFill="1" applyBorder="1" applyAlignment="1">
      <alignment horizontal="right" vertical="top" wrapText="1"/>
    </xf>
    <xf numFmtId="43" fontId="5" fillId="33" borderId="10" xfId="0" applyNumberFormat="1" applyFont="1" applyFill="1" applyBorder="1" applyAlignment="1">
      <alignment horizontal="right" vertical="top" wrapText="1"/>
    </xf>
    <xf numFmtId="43" fontId="6" fillId="34" borderId="10" xfId="61" applyFont="1" applyFill="1" applyBorder="1" applyAlignment="1">
      <alignment horizontal="right" vertical="top" wrapText="1"/>
    </xf>
    <xf numFmtId="43" fontId="6" fillId="34" borderId="0" xfId="61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43" fontId="6" fillId="0" borderId="10" xfId="61" applyFont="1" applyFill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43" fontId="6" fillId="33" borderId="10" xfId="61" applyNumberFormat="1" applyFont="1" applyFill="1" applyBorder="1" applyAlignment="1">
      <alignment horizontal="right" vertical="top" wrapText="1"/>
    </xf>
    <xf numFmtId="0" fontId="17" fillId="34" borderId="0" xfId="0" applyFont="1" applyFill="1" applyAlignment="1">
      <alignment/>
    </xf>
    <xf numFmtId="169" fontId="6" fillId="33" borderId="10" xfId="61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left"/>
    </xf>
    <xf numFmtId="43" fontId="5" fillId="34" borderId="11" xfId="61" applyFont="1" applyFill="1" applyBorder="1" applyAlignment="1">
      <alignment horizontal="right" vertical="top" wrapText="1"/>
    </xf>
    <xf numFmtId="4" fontId="6" fillId="33" borderId="10" xfId="61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/>
    </xf>
    <xf numFmtId="0" fontId="19" fillId="0" borderId="12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43" fontId="19" fillId="0" borderId="10" xfId="61" applyNumberFormat="1" applyFont="1" applyBorder="1" applyAlignment="1">
      <alignment horizontal="right" vertical="top" wrapText="1"/>
    </xf>
    <xf numFmtId="43" fontId="19" fillId="0" borderId="10" xfId="61" applyFont="1" applyBorder="1" applyAlignment="1">
      <alignment horizontal="right" vertical="top" wrapText="1"/>
    </xf>
    <xf numFmtId="4" fontId="19" fillId="0" borderId="10" xfId="61" applyNumberFormat="1" applyFont="1" applyBorder="1" applyAlignment="1">
      <alignment horizontal="right" vertical="top" wrapText="1"/>
    </xf>
    <xf numFmtId="4" fontId="20" fillId="33" borderId="10" xfId="61" applyNumberFormat="1" applyFont="1" applyFill="1" applyBorder="1" applyAlignment="1">
      <alignment horizontal="right" vertical="top" wrapText="1"/>
    </xf>
    <xf numFmtId="43" fontId="20" fillId="33" borderId="10" xfId="61" applyFont="1" applyFill="1" applyBorder="1" applyAlignment="1">
      <alignment horizontal="right" vertical="top" wrapText="1"/>
    </xf>
    <xf numFmtId="4" fontId="19" fillId="34" borderId="10" xfId="61" applyNumberFormat="1" applyFont="1" applyFill="1" applyBorder="1" applyAlignment="1">
      <alignment horizontal="right" vertical="top" wrapText="1"/>
    </xf>
    <xf numFmtId="4" fontId="20" fillId="0" borderId="10" xfId="61" applyNumberFormat="1" applyFont="1" applyBorder="1" applyAlignment="1">
      <alignment horizontal="right" vertical="top" wrapText="1"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0" xfId="0" applyNumberFormat="1" applyFont="1" applyBorder="1" applyAlignment="1">
      <alignment horizontal="center" vertical="top" wrapText="1"/>
    </xf>
    <xf numFmtId="4" fontId="19" fillId="0" borderId="11" xfId="61" applyNumberFormat="1" applyFont="1" applyBorder="1" applyAlignment="1">
      <alignment horizontal="right" vertical="top" wrapText="1"/>
    </xf>
    <xf numFmtId="4" fontId="19" fillId="33" borderId="11" xfId="61" applyNumberFormat="1" applyFont="1" applyFill="1" applyBorder="1" applyAlignment="1">
      <alignment horizontal="right" vertical="top" wrapText="1"/>
    </xf>
    <xf numFmtId="4" fontId="19" fillId="0" borderId="10" xfId="0" applyNumberFormat="1" applyFont="1" applyBorder="1" applyAlignment="1">
      <alignment horizontal="right" vertical="top" wrapText="1"/>
    </xf>
    <xf numFmtId="4" fontId="20" fillId="33" borderId="10" xfId="0" applyNumberFormat="1" applyFont="1" applyFill="1" applyBorder="1" applyAlignment="1">
      <alignment horizontal="right" vertical="top" wrapText="1"/>
    </xf>
    <xf numFmtId="4" fontId="19" fillId="0" borderId="14" xfId="61" applyNumberFormat="1" applyFont="1" applyBorder="1" applyAlignment="1">
      <alignment horizontal="right" vertical="top" wrapText="1"/>
    </xf>
    <xf numFmtId="43" fontId="19" fillId="33" borderId="10" xfId="0" applyNumberFormat="1" applyFont="1" applyFill="1" applyBorder="1" applyAlignment="1">
      <alignment horizontal="center" vertical="top" wrapText="1"/>
    </xf>
    <xf numFmtId="43" fontId="19" fillId="33" borderId="10" xfId="61" applyFont="1" applyFill="1" applyBorder="1" applyAlignment="1">
      <alignment horizontal="right" vertical="top" wrapText="1"/>
    </xf>
    <xf numFmtId="4" fontId="19" fillId="33" borderId="10" xfId="61" applyNumberFormat="1" applyFont="1" applyFill="1" applyBorder="1" applyAlignment="1">
      <alignment horizontal="right" vertical="top" wrapText="1"/>
    </xf>
    <xf numFmtId="4" fontId="19" fillId="0" borderId="10" xfId="61" applyNumberFormat="1" applyFont="1" applyFill="1" applyBorder="1" applyAlignment="1">
      <alignment horizontal="right" vertical="top" wrapText="1"/>
    </xf>
    <xf numFmtId="43" fontId="19" fillId="33" borderId="10" xfId="0" applyNumberFormat="1" applyFont="1" applyFill="1" applyBorder="1" applyAlignment="1">
      <alignment horizontal="right" vertical="top" wrapText="1"/>
    </xf>
    <xf numFmtId="4" fontId="19" fillId="34" borderId="10" xfId="0" applyNumberFormat="1" applyFont="1" applyFill="1" applyBorder="1" applyAlignment="1">
      <alignment horizontal="right" vertical="top" wrapText="1"/>
    </xf>
    <xf numFmtId="4" fontId="20" fillId="34" borderId="0" xfId="61" applyNumberFormat="1" applyFont="1" applyFill="1" applyBorder="1" applyAlignment="1">
      <alignment horizontal="right" vertical="top" wrapText="1"/>
    </xf>
    <xf numFmtId="43" fontId="19" fillId="0" borderId="10" xfId="61" applyFont="1" applyBorder="1" applyAlignment="1">
      <alignment horizontal="center" vertical="top" wrapText="1"/>
    </xf>
    <xf numFmtId="43" fontId="20" fillId="33" borderId="14" xfId="6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 horizontal="right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1" fontId="19" fillId="0" borderId="10" xfId="0" applyNumberFormat="1" applyFont="1" applyBorder="1" applyAlignment="1">
      <alignment horizontal="right" vertical="top" wrapText="1"/>
    </xf>
    <xf numFmtId="1" fontId="20" fillId="33" borderId="10" xfId="0" applyNumberFormat="1" applyFont="1" applyFill="1" applyBorder="1" applyAlignment="1">
      <alignment horizontal="right" vertical="top" wrapText="1"/>
    </xf>
    <xf numFmtId="1" fontId="19" fillId="34" borderId="10" xfId="0" applyNumberFormat="1" applyFont="1" applyFill="1" applyBorder="1" applyAlignment="1">
      <alignment horizontal="right" vertical="top" wrapText="1"/>
    </xf>
    <xf numFmtId="1" fontId="19" fillId="33" borderId="10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Border="1" applyAlignment="1">
      <alignment horizontal="right" vertical="top" wrapText="1"/>
    </xf>
    <xf numFmtId="49" fontId="19" fillId="0" borderId="11" xfId="0" applyNumberFormat="1" applyFont="1" applyBorder="1" applyAlignment="1">
      <alignment horizontal="center" vertical="top" wrapText="1"/>
    </xf>
    <xf numFmtId="1" fontId="19" fillId="0" borderId="14" xfId="0" applyNumberFormat="1" applyFont="1" applyBorder="1" applyAlignment="1">
      <alignment horizontal="right" vertical="top" wrapText="1"/>
    </xf>
    <xf numFmtId="1" fontId="19" fillId="0" borderId="11" xfId="0" applyNumberFormat="1" applyFont="1" applyFill="1" applyBorder="1" applyAlignment="1">
      <alignment horizontal="right" vertical="top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33" borderId="11" xfId="0" applyNumberFormat="1" applyFont="1" applyFill="1" applyBorder="1" applyAlignment="1">
      <alignment horizontal="right" vertical="top" wrapText="1"/>
    </xf>
    <xf numFmtId="1" fontId="20" fillId="34" borderId="0" xfId="0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/>
    </xf>
    <xf numFmtId="0" fontId="19" fillId="0" borderId="11" xfId="0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43" fontId="6" fillId="34" borderId="11" xfId="61" applyFont="1" applyFill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43" fontId="5" fillId="0" borderId="11" xfId="61" applyFont="1" applyFill="1" applyBorder="1" applyAlignment="1">
      <alignment horizontal="righ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34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22" fillId="0" borderId="17" xfId="0" applyFont="1" applyBorder="1" applyAlignment="1">
      <alignment horizontal="center" vertical="top" wrapText="1"/>
    </xf>
    <xf numFmtId="43" fontId="22" fillId="33" borderId="10" xfId="61" applyFont="1" applyFill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top" wrapText="1"/>
    </xf>
    <xf numFmtId="0" fontId="20" fillId="33" borderId="10" xfId="0" applyFont="1" applyFill="1" applyBorder="1" applyAlignment="1">
      <alignment vertical="top" wrapText="1"/>
    </xf>
    <xf numFmtId="49" fontId="11" fillId="0" borderId="0" xfId="0" applyNumberFormat="1" applyFont="1" applyAlignment="1">
      <alignment horizontal="right"/>
    </xf>
    <xf numFmtId="43" fontId="19" fillId="0" borderId="11" xfId="61" applyFont="1" applyBorder="1" applyAlignment="1">
      <alignment horizontal="right" vertical="top" wrapText="1"/>
    </xf>
    <xf numFmtId="43" fontId="19" fillId="34" borderId="11" xfId="61" applyFont="1" applyFill="1" applyBorder="1" applyAlignment="1">
      <alignment horizontal="right" vertical="top" wrapText="1"/>
    </xf>
    <xf numFmtId="43" fontId="20" fillId="0" borderId="10" xfId="61" applyFont="1" applyBorder="1" applyAlignment="1">
      <alignment horizontal="right" vertical="top" wrapText="1"/>
    </xf>
    <xf numFmtId="43" fontId="20" fillId="0" borderId="10" xfId="61" applyFont="1" applyFill="1" applyBorder="1" applyAlignment="1">
      <alignment horizontal="right" vertical="top" wrapText="1"/>
    </xf>
    <xf numFmtId="43" fontId="20" fillId="0" borderId="10" xfId="61" applyFont="1" applyBorder="1" applyAlignment="1">
      <alignment horizontal="right" vertical="top" wrapText="1"/>
    </xf>
    <xf numFmtId="43" fontId="20" fillId="34" borderId="11" xfId="61" applyFont="1" applyFill="1" applyBorder="1" applyAlignment="1">
      <alignment horizontal="right" vertical="top" wrapText="1"/>
    </xf>
    <xf numFmtId="4" fontId="20" fillId="33" borderId="11" xfId="61" applyNumberFormat="1" applyFont="1" applyFill="1" applyBorder="1" applyAlignment="1">
      <alignment horizontal="right" vertical="top" wrapText="1"/>
    </xf>
    <xf numFmtId="43" fontId="19" fillId="33" borderId="11" xfId="61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43" fontId="20" fillId="33" borderId="10" xfId="61" applyNumberFormat="1" applyFont="1" applyFill="1" applyBorder="1" applyAlignment="1">
      <alignment horizontal="right" vertical="top" wrapText="1"/>
    </xf>
    <xf numFmtId="43" fontId="23" fillId="0" borderId="10" xfId="61" applyFont="1" applyBorder="1" applyAlignment="1">
      <alignment horizontal="right" vertical="top" wrapText="1"/>
    </xf>
    <xf numFmtId="43" fontId="22" fillId="0" borderId="10" xfId="61" applyFont="1" applyBorder="1" applyAlignment="1">
      <alignment horizontal="right" vertical="top" wrapText="1"/>
    </xf>
    <xf numFmtId="43" fontId="23" fillId="0" borderId="10" xfId="61" applyFont="1" applyBorder="1" applyAlignment="1">
      <alignment horizontal="right" vertical="top" wrapText="1"/>
    </xf>
    <xf numFmtId="0" fontId="5" fillId="35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right" vertical="top" wrapText="1"/>
    </xf>
    <xf numFmtId="4" fontId="5" fillId="35" borderId="10" xfId="0" applyNumberFormat="1" applyFont="1" applyFill="1" applyBorder="1" applyAlignment="1">
      <alignment horizontal="right" vertical="top" wrapText="1"/>
    </xf>
    <xf numFmtId="0" fontId="5" fillId="35" borderId="11" xfId="0" applyFont="1" applyFill="1" applyBorder="1" applyAlignment="1">
      <alignment horizontal="right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right" vertical="top" wrapText="1"/>
    </xf>
    <xf numFmtId="1" fontId="19" fillId="36" borderId="10" xfId="0" applyNumberFormat="1" applyFont="1" applyFill="1" applyBorder="1" applyAlignment="1">
      <alignment horizontal="right" vertical="top" wrapText="1"/>
    </xf>
    <xf numFmtId="0" fontId="6" fillId="0" borderId="25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43" fontId="6" fillId="0" borderId="25" xfId="61" applyFont="1" applyBorder="1" applyAlignment="1">
      <alignment horizontal="right" vertical="top" wrapText="1"/>
    </xf>
    <xf numFmtId="43" fontId="6" fillId="0" borderId="30" xfId="61" applyFont="1" applyBorder="1" applyAlignment="1">
      <alignment horizontal="right" vertical="top" wrapText="1"/>
    </xf>
    <xf numFmtId="43" fontId="6" fillId="0" borderId="11" xfId="61" applyFont="1" applyBorder="1" applyAlignment="1">
      <alignment horizontal="right" vertical="top" wrapText="1"/>
    </xf>
    <xf numFmtId="4" fontId="20" fillId="0" borderId="11" xfId="61" applyNumberFormat="1" applyFont="1" applyBorder="1" applyAlignment="1">
      <alignment horizontal="right" vertical="top" wrapText="1"/>
    </xf>
    <xf numFmtId="1" fontId="20" fillId="0" borderId="11" xfId="0" applyNumberFormat="1" applyFont="1" applyBorder="1" applyAlignment="1">
      <alignment horizontal="right" vertical="top" wrapText="1"/>
    </xf>
    <xf numFmtId="1" fontId="20" fillId="0" borderId="30" xfId="0" applyNumberFormat="1" applyFont="1" applyBorder="1" applyAlignment="1">
      <alignment horizontal="right" vertical="top" wrapText="1"/>
    </xf>
    <xf numFmtId="0" fontId="20" fillId="0" borderId="10" xfId="0" applyFont="1" applyBorder="1" applyAlignment="1">
      <alignment horizontal="center" vertical="top" wrapText="1"/>
    </xf>
    <xf numFmtId="0" fontId="20" fillId="36" borderId="10" xfId="0" applyFont="1" applyFill="1" applyBorder="1" applyAlignment="1">
      <alignment horizontal="center" vertical="top" wrapText="1"/>
    </xf>
    <xf numFmtId="0" fontId="19" fillId="36" borderId="10" xfId="0" applyFont="1" applyFill="1" applyBorder="1" applyAlignment="1">
      <alignment horizontal="left" vertical="top" wrapText="1"/>
    </xf>
    <xf numFmtId="0" fontId="19" fillId="35" borderId="10" xfId="0" applyFont="1" applyFill="1" applyBorder="1" applyAlignment="1">
      <alignment horizontal="left" vertical="top" wrapText="1"/>
    </xf>
    <xf numFmtId="4" fontId="5" fillId="35" borderId="11" xfId="0" applyNumberFormat="1" applyFont="1" applyFill="1" applyBorder="1" applyAlignment="1">
      <alignment horizontal="right" vertical="top" wrapText="1"/>
    </xf>
    <xf numFmtId="1" fontId="19" fillId="35" borderId="10" xfId="0" applyNumberFormat="1" applyFont="1" applyFill="1" applyBorder="1" applyAlignment="1">
      <alignment horizontal="right" vertical="top" wrapText="1"/>
    </xf>
    <xf numFmtId="0" fontId="19" fillId="0" borderId="10" xfId="0" applyFont="1" applyBorder="1" applyAlignment="1">
      <alignment horizontal="left" vertical="top" wrapText="1"/>
    </xf>
    <xf numFmtId="43" fontId="19" fillId="0" borderId="10" xfId="61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22" fillId="0" borderId="12" xfId="0" applyFont="1" applyBorder="1" applyAlignment="1">
      <alignment horizontal="center" vertical="top" wrapText="1"/>
    </xf>
    <xf numFmtId="4" fontId="19" fillId="36" borderId="10" xfId="0" applyNumberFormat="1" applyFont="1" applyFill="1" applyBorder="1" applyAlignment="1">
      <alignment horizontal="right" vertical="top" wrapText="1"/>
    </xf>
    <xf numFmtId="0" fontId="6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vertical="top" wrapText="1"/>
    </xf>
    <xf numFmtId="43" fontId="6" fillId="35" borderId="10" xfId="61" applyFont="1" applyFill="1" applyBorder="1" applyAlignment="1">
      <alignment horizontal="right" vertical="top" wrapText="1"/>
    </xf>
    <xf numFmtId="43" fontId="6" fillId="35" borderId="11" xfId="61" applyFont="1" applyFill="1" applyBorder="1" applyAlignment="1">
      <alignment horizontal="right" vertical="top" wrapText="1"/>
    </xf>
    <xf numFmtId="43" fontId="20" fillId="35" borderId="11" xfId="61" applyFont="1" applyFill="1" applyBorder="1" applyAlignment="1">
      <alignment horizontal="right" vertical="top" wrapText="1"/>
    </xf>
    <xf numFmtId="4" fontId="20" fillId="35" borderId="10" xfId="61" applyNumberFormat="1" applyFont="1" applyFill="1" applyBorder="1" applyAlignment="1">
      <alignment horizontal="right" vertical="top" wrapText="1"/>
    </xf>
    <xf numFmtId="1" fontId="20" fillId="35" borderId="10" xfId="0" applyNumberFormat="1" applyFont="1" applyFill="1" applyBorder="1" applyAlignment="1">
      <alignment horizontal="right" vertical="top" wrapText="1"/>
    </xf>
    <xf numFmtId="0" fontId="0" fillId="35" borderId="0" xfId="0" applyFill="1" applyAlignment="1">
      <alignment/>
    </xf>
    <xf numFmtId="43" fontId="22" fillId="33" borderId="11" xfId="61" applyFont="1" applyFill="1" applyBorder="1" applyAlignment="1">
      <alignment horizontal="right" vertical="top" wrapText="1"/>
    </xf>
    <xf numFmtId="43" fontId="22" fillId="0" borderId="11" xfId="61" applyFont="1" applyBorder="1" applyAlignment="1">
      <alignment horizontal="right" vertical="top" wrapText="1"/>
    </xf>
    <xf numFmtId="43" fontId="23" fillId="33" borderId="10" xfId="61" applyFont="1" applyFill="1" applyBorder="1" applyAlignment="1">
      <alignment horizontal="right" vertical="top" wrapText="1"/>
    </xf>
    <xf numFmtId="43" fontId="22" fillId="0" borderId="11" xfId="61" applyFont="1" applyBorder="1" applyAlignment="1">
      <alignment horizontal="center" vertical="top" wrapText="1"/>
    </xf>
    <xf numFmtId="43" fontId="5" fillId="35" borderId="10" xfId="61" applyFont="1" applyFill="1" applyBorder="1" applyAlignment="1">
      <alignment horizontal="right" vertical="top" wrapText="1"/>
    </xf>
    <xf numFmtId="43" fontId="5" fillId="35" borderId="11" xfId="61" applyFont="1" applyFill="1" applyBorder="1" applyAlignment="1">
      <alignment horizontal="right" vertical="top" wrapText="1"/>
    </xf>
    <xf numFmtId="4" fontId="19" fillId="35" borderId="10" xfId="61" applyNumberFormat="1" applyFont="1" applyFill="1" applyBorder="1" applyAlignment="1">
      <alignment horizontal="right" vertical="top" wrapText="1"/>
    </xf>
    <xf numFmtId="0" fontId="22" fillId="35" borderId="10" xfId="0" applyFont="1" applyFill="1" applyBorder="1" applyAlignment="1">
      <alignment vertical="top" wrapText="1"/>
    </xf>
    <xf numFmtId="43" fontId="23" fillId="0" borderId="10" xfId="61" applyFont="1" applyFill="1" applyBorder="1" applyAlignment="1">
      <alignment horizontal="right" vertical="top" wrapText="1"/>
    </xf>
    <xf numFmtId="0" fontId="19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3" fontId="11" fillId="0" borderId="0" xfId="61" applyFont="1" applyAlignment="1">
      <alignment/>
    </xf>
    <xf numFmtId="0" fontId="0" fillId="0" borderId="0" xfId="0" applyAlignment="1">
      <alignment/>
    </xf>
    <xf numFmtId="0" fontId="4" fillId="0" borderId="38" xfId="0" applyFont="1" applyFill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0" fontId="5" fillId="0" borderId="26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0" fontId="3" fillId="0" borderId="38" xfId="0" applyFont="1" applyFill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27" xfId="0" applyFont="1" applyBorder="1" applyAlignment="1">
      <alignment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4"/>
  <sheetViews>
    <sheetView tabSelected="1" zoomScalePageLayoutView="0" workbookViewId="0" topLeftCell="A1">
      <pane ySplit="7" topLeftCell="A191" activePane="bottomLeft" state="frozen"/>
      <selection pane="topLeft" activeCell="A1" sqref="A1"/>
      <selection pane="bottomLeft" activeCell="N1" sqref="N1:N16384"/>
    </sheetView>
  </sheetViews>
  <sheetFormatPr defaultColWidth="9.140625" defaultRowHeight="12.75"/>
  <cols>
    <col min="1" max="1" width="6.7109375" style="19" customWidth="1"/>
    <col min="2" max="2" width="25.00390625" style="0" customWidth="1"/>
    <col min="3" max="3" width="11.8515625" style="19" customWidth="1"/>
    <col min="4" max="5" width="12.00390625" style="19" customWidth="1"/>
    <col min="6" max="6" width="10.57421875" style="19" customWidth="1"/>
    <col min="7" max="7" width="9.00390625" style="19" customWidth="1"/>
    <col min="8" max="8" width="8.8515625" style="19" customWidth="1"/>
    <col min="9" max="9" width="8.421875" style="19" customWidth="1"/>
    <col min="10" max="10" width="8.28125" style="19" customWidth="1"/>
    <col min="11" max="11" width="9.421875" style="218" customWidth="1"/>
    <col min="12" max="12" width="5.140625" style="218" customWidth="1"/>
    <col min="13" max="13" width="4.57421875" style="218" customWidth="1"/>
  </cols>
  <sheetData>
    <row r="1" spans="1:13" ht="12.75">
      <c r="A1" s="193"/>
      <c r="B1" s="362" t="s">
        <v>220</v>
      </c>
      <c r="C1" s="359"/>
      <c r="D1" s="359"/>
      <c r="E1" s="213">
        <v>491</v>
      </c>
      <c r="M1" s="261"/>
    </row>
    <row r="2" spans="2:13" ht="15.75">
      <c r="B2" s="3" t="s">
        <v>1</v>
      </c>
      <c r="C2" s="193"/>
      <c r="I2" s="6" t="s">
        <v>233</v>
      </c>
      <c r="J2" s="294" t="s">
        <v>234</v>
      </c>
      <c r="M2" s="261"/>
    </row>
    <row r="3" spans="1:13" ht="12.75">
      <c r="A3" s="264"/>
      <c r="I3" s="6" t="s">
        <v>2</v>
      </c>
      <c r="J3" s="6">
        <v>19038</v>
      </c>
      <c r="L3" s="247"/>
      <c r="M3" s="261"/>
    </row>
    <row r="4" spans="1:11" ht="18">
      <c r="A4" s="264" t="s">
        <v>228</v>
      </c>
      <c r="B4" t="s">
        <v>3</v>
      </c>
      <c r="C4" s="363" t="s">
        <v>146</v>
      </c>
      <c r="D4" s="359"/>
      <c r="E4" s="54" t="s">
        <v>268</v>
      </c>
      <c r="F4" s="55">
        <v>2016</v>
      </c>
      <c r="G4" s="215"/>
      <c r="H4" s="215"/>
      <c r="I4" s="215" t="s">
        <v>235</v>
      </c>
      <c r="J4" s="6" t="s">
        <v>252</v>
      </c>
      <c r="K4" s="6">
        <v>1110692490</v>
      </c>
    </row>
    <row r="5" ht="13.5" thickBot="1">
      <c r="A5" s="264" t="s">
        <v>3</v>
      </c>
    </row>
    <row r="6" spans="1:13" ht="17.25" thickBot="1">
      <c r="A6" s="355" t="s">
        <v>4</v>
      </c>
      <c r="B6" s="356" t="s">
        <v>5</v>
      </c>
      <c r="C6" s="219" t="s">
        <v>6</v>
      </c>
      <c r="D6" s="219" t="s">
        <v>7</v>
      </c>
      <c r="E6" s="219" t="s">
        <v>8</v>
      </c>
      <c r="F6" s="276" t="s">
        <v>10</v>
      </c>
      <c r="G6" s="279"/>
      <c r="H6" s="281" t="s">
        <v>12</v>
      </c>
      <c r="I6" s="281" t="s">
        <v>13</v>
      </c>
      <c r="J6" s="280"/>
      <c r="K6" s="277" t="s">
        <v>14</v>
      </c>
      <c r="L6" s="336" t="s">
        <v>15</v>
      </c>
      <c r="M6" s="336" t="s">
        <v>15</v>
      </c>
    </row>
    <row r="7" spans="1:13" ht="13.5" customHeight="1">
      <c r="A7" s="355"/>
      <c r="B7" s="357"/>
      <c r="C7" s="220" t="s">
        <v>269</v>
      </c>
      <c r="D7" s="220" t="s">
        <v>270</v>
      </c>
      <c r="E7" s="220" t="s">
        <v>9</v>
      </c>
      <c r="F7" s="220" t="s">
        <v>11</v>
      </c>
      <c r="G7" s="278" t="s">
        <v>229</v>
      </c>
      <c r="H7" s="278" t="s">
        <v>231</v>
      </c>
      <c r="I7" s="290" t="s">
        <v>230</v>
      </c>
      <c r="J7" s="278" t="s">
        <v>232</v>
      </c>
      <c r="K7" s="220" t="s">
        <v>265</v>
      </c>
      <c r="L7" s="248" t="s">
        <v>264</v>
      </c>
      <c r="M7" s="285" t="s">
        <v>266</v>
      </c>
    </row>
    <row r="8" spans="1:13" ht="15.75">
      <c r="A8" s="8"/>
      <c r="B8" s="92" t="s">
        <v>149</v>
      </c>
      <c r="C8" s="78"/>
      <c r="D8" s="78"/>
      <c r="E8" s="78"/>
      <c r="F8" s="78"/>
      <c r="G8" s="78"/>
      <c r="H8" s="78"/>
      <c r="I8" s="78"/>
      <c r="J8" s="78"/>
      <c r="K8" s="221"/>
      <c r="L8" s="249"/>
      <c r="M8" s="221"/>
    </row>
    <row r="9" spans="1:13" ht="18" customHeight="1">
      <c r="A9" s="88">
        <v>636111</v>
      </c>
      <c r="B9" s="327" t="s">
        <v>253</v>
      </c>
      <c r="C9" s="78">
        <v>2077882.88</v>
      </c>
      <c r="D9" s="78">
        <v>2117085.74</v>
      </c>
      <c r="E9" s="78">
        <v>2117085.74</v>
      </c>
      <c r="F9" s="78"/>
      <c r="G9" s="78"/>
      <c r="H9" s="78"/>
      <c r="I9" s="78"/>
      <c r="J9" s="78"/>
      <c r="K9" s="221">
        <v>4528613</v>
      </c>
      <c r="L9" s="250">
        <f>IF(C9&lt;&gt;0,D9/C9*100,0)</f>
        <v>101.8866732277038</v>
      </c>
      <c r="M9" s="250">
        <f>IF(K9&lt;&gt;0,D9/K9*100,0)</f>
        <v>46.7490982338301</v>
      </c>
    </row>
    <row r="10" spans="1:13" ht="18" customHeight="1">
      <c r="A10" s="88">
        <v>636112</v>
      </c>
      <c r="B10" s="327" t="s">
        <v>254</v>
      </c>
      <c r="C10" s="78"/>
      <c r="D10" s="78">
        <v>1944</v>
      </c>
      <c r="E10" s="78">
        <v>1944</v>
      </c>
      <c r="F10" s="78"/>
      <c r="G10" s="78"/>
      <c r="H10" s="78"/>
      <c r="I10" s="78"/>
      <c r="J10" s="78"/>
      <c r="K10" s="221"/>
      <c r="L10" s="250">
        <f>IF(C10&lt;&gt;0,D10/C10*100,0)</f>
        <v>0</v>
      </c>
      <c r="M10" s="250">
        <f>IF(K10&lt;&gt;0,D10/K10*100,0)</f>
        <v>0</v>
      </c>
    </row>
    <row r="11" spans="1:13" ht="18" customHeight="1">
      <c r="A11" s="88">
        <v>63621</v>
      </c>
      <c r="B11" s="327" t="s">
        <v>255</v>
      </c>
      <c r="C11" s="78"/>
      <c r="D11" s="78"/>
      <c r="E11" s="78"/>
      <c r="F11" s="78"/>
      <c r="G11" s="78"/>
      <c r="H11" s="78"/>
      <c r="I11" s="78"/>
      <c r="J11" s="78"/>
      <c r="K11" s="221"/>
      <c r="L11" s="250">
        <f>IF(C11&lt;&gt;0,D11/C11*100,0)</f>
        <v>0</v>
      </c>
      <c r="M11" s="250">
        <f>IF(K11&lt;&gt;0,D11/K11*100,0)</f>
        <v>0</v>
      </c>
    </row>
    <row r="12" spans="1:13" ht="18" customHeight="1">
      <c r="A12" s="315">
        <v>636</v>
      </c>
      <c r="B12" s="328" t="s">
        <v>256</v>
      </c>
      <c r="C12" s="317">
        <f>C9+C10+C11</f>
        <v>2077882.88</v>
      </c>
      <c r="D12" s="317">
        <f aca="true" t="shared" si="0" ref="D12:K12">D9+D10+D11</f>
        <v>2119029.74</v>
      </c>
      <c r="E12" s="317">
        <f t="shared" si="0"/>
        <v>2119029.74</v>
      </c>
      <c r="F12" s="317">
        <f t="shared" si="0"/>
        <v>0</v>
      </c>
      <c r="G12" s="317">
        <f t="shared" si="0"/>
        <v>0</v>
      </c>
      <c r="H12" s="317">
        <f t="shared" si="0"/>
        <v>0</v>
      </c>
      <c r="I12" s="317">
        <f t="shared" si="0"/>
        <v>0</v>
      </c>
      <c r="J12" s="317">
        <f t="shared" si="0"/>
        <v>0</v>
      </c>
      <c r="K12" s="337">
        <f t="shared" si="0"/>
        <v>4528613</v>
      </c>
      <c r="L12" s="318">
        <f>IF(C12&lt;&gt;0,D12/C12*100,0)</f>
        <v>101.9802299925586</v>
      </c>
      <c r="M12" s="318">
        <f>IF(K12&lt;&gt;0,D12/K12*100,0)</f>
        <v>46.79202528456285</v>
      </c>
    </row>
    <row r="13" spans="1:13" ht="12.75">
      <c r="A13" s="88">
        <v>63811</v>
      </c>
      <c r="B13" s="221" t="s">
        <v>245</v>
      </c>
      <c r="C13" s="161">
        <v>52127.02</v>
      </c>
      <c r="D13" s="161">
        <v>27074.48</v>
      </c>
      <c r="E13" s="78">
        <v>27074.48</v>
      </c>
      <c r="F13" s="78"/>
      <c r="G13" s="78"/>
      <c r="H13" s="78"/>
      <c r="I13" s="78"/>
      <c r="J13" s="78">
        <v>0</v>
      </c>
      <c r="K13" s="230">
        <v>70333</v>
      </c>
      <c r="L13" s="250">
        <f aca="true" t="shared" si="1" ref="L13:L61">IF(C13&lt;&gt;0,D13/C13*100,0)</f>
        <v>51.939435632422494</v>
      </c>
      <c r="M13" s="250">
        <f aca="true" t="shared" si="2" ref="M13:M61">IF(K13&lt;&gt;0,D13/K13*100,0)</f>
        <v>38.49470376636856</v>
      </c>
    </row>
    <row r="14" spans="1:13" ht="12.75">
      <c r="A14" s="112">
        <v>638</v>
      </c>
      <c r="B14" s="303" t="s">
        <v>251</v>
      </c>
      <c r="C14" s="305">
        <f>C13</f>
        <v>52127.02</v>
      </c>
      <c r="D14" s="304">
        <f aca="true" t="shared" si="3" ref="D14:J14">D13</f>
        <v>27074.48</v>
      </c>
      <c r="E14" s="304">
        <f t="shared" si="3"/>
        <v>27074.48</v>
      </c>
      <c r="F14" s="304">
        <f t="shared" si="3"/>
        <v>0</v>
      </c>
      <c r="G14" s="304">
        <f t="shared" si="3"/>
        <v>0</v>
      </c>
      <c r="H14" s="304">
        <f t="shared" si="3"/>
        <v>0</v>
      </c>
      <c r="I14" s="304">
        <f t="shared" si="3"/>
        <v>0</v>
      </c>
      <c r="J14" s="304">
        <f t="shared" si="3"/>
        <v>0</v>
      </c>
      <c r="K14" s="305">
        <f>K13</f>
        <v>70333</v>
      </c>
      <c r="L14" s="253">
        <f t="shared" si="1"/>
        <v>51.939435632422494</v>
      </c>
      <c r="M14" s="253">
        <f t="shared" si="2"/>
        <v>38.49470376636856</v>
      </c>
    </row>
    <row r="15" spans="1:13" ht="12.75">
      <c r="A15" s="310">
        <v>64132</v>
      </c>
      <c r="B15" s="314" t="s">
        <v>247</v>
      </c>
      <c r="C15" s="311">
        <v>470.33</v>
      </c>
      <c r="D15" s="312">
        <v>318.55</v>
      </c>
      <c r="E15" s="311"/>
      <c r="F15" s="311"/>
      <c r="G15" s="313"/>
      <c r="H15" s="313"/>
      <c r="I15" s="313"/>
      <c r="J15" s="313">
        <v>318.55</v>
      </c>
      <c r="K15" s="312">
        <v>1000</v>
      </c>
      <c r="L15" s="250">
        <f t="shared" si="1"/>
        <v>67.72904131141965</v>
      </c>
      <c r="M15" s="250">
        <f t="shared" si="2"/>
        <v>31.855</v>
      </c>
    </row>
    <row r="16" spans="1:13" ht="12.75">
      <c r="A16" s="315">
        <v>641</v>
      </c>
      <c r="B16" s="316"/>
      <c r="C16" s="317">
        <f>C15</f>
        <v>470.33</v>
      </c>
      <c r="D16" s="317">
        <f>D15</f>
        <v>318.55</v>
      </c>
      <c r="E16" s="317">
        <f aca="true" t="shared" si="4" ref="E16:K16">E15</f>
        <v>0</v>
      </c>
      <c r="F16" s="317">
        <f t="shared" si="4"/>
        <v>0</v>
      </c>
      <c r="G16" s="317">
        <f t="shared" si="4"/>
        <v>0</v>
      </c>
      <c r="H16" s="317">
        <f t="shared" si="4"/>
        <v>0</v>
      </c>
      <c r="I16" s="317">
        <f t="shared" si="4"/>
        <v>0</v>
      </c>
      <c r="J16" s="317">
        <f t="shared" si="4"/>
        <v>318.55</v>
      </c>
      <c r="K16" s="317">
        <f t="shared" si="4"/>
        <v>1000</v>
      </c>
      <c r="L16" s="318">
        <f t="shared" si="1"/>
        <v>67.72904131141965</v>
      </c>
      <c r="M16" s="318">
        <f t="shared" si="2"/>
        <v>31.855</v>
      </c>
    </row>
    <row r="17" spans="1:13" ht="18" customHeight="1">
      <c r="A17" s="310">
        <v>65267</v>
      </c>
      <c r="B17" s="330" t="s">
        <v>257</v>
      </c>
      <c r="C17" s="312"/>
      <c r="D17" s="312">
        <v>20036.35</v>
      </c>
      <c r="E17" s="312"/>
      <c r="F17" s="312"/>
      <c r="G17" s="331"/>
      <c r="H17" s="331"/>
      <c r="I17" s="331"/>
      <c r="J17" s="331">
        <v>20036.35</v>
      </c>
      <c r="K17" s="312">
        <v>20050</v>
      </c>
      <c r="L17" s="332">
        <f t="shared" si="1"/>
        <v>0</v>
      </c>
      <c r="M17" s="332">
        <f t="shared" si="2"/>
        <v>99.93192019950125</v>
      </c>
    </row>
    <row r="18" spans="1:13" ht="12.75" customHeight="1">
      <c r="A18" s="310">
        <v>65268</v>
      </c>
      <c r="B18" s="330" t="s">
        <v>273</v>
      </c>
      <c r="C18" s="312"/>
      <c r="D18" s="312">
        <v>23421</v>
      </c>
      <c r="E18" s="312"/>
      <c r="F18" s="312"/>
      <c r="G18" s="331">
        <v>23421</v>
      </c>
      <c r="H18" s="331"/>
      <c r="I18" s="331"/>
      <c r="J18" s="331"/>
      <c r="K18" s="312">
        <v>26800</v>
      </c>
      <c r="L18" s="332">
        <f t="shared" si="1"/>
        <v>0</v>
      </c>
      <c r="M18" s="332">
        <f t="shared" si="2"/>
        <v>87.39179104477613</v>
      </c>
    </row>
    <row r="19" spans="1:13" ht="12.75">
      <c r="A19" s="315">
        <v>652</v>
      </c>
      <c r="B19" s="329" t="s">
        <v>258</v>
      </c>
      <c r="C19" s="317">
        <f>C17+C18</f>
        <v>0</v>
      </c>
      <c r="D19" s="317">
        <f aca="true" t="shared" si="5" ref="D19:K19">D17+D18</f>
        <v>43457.35</v>
      </c>
      <c r="E19" s="317">
        <f t="shared" si="5"/>
        <v>0</v>
      </c>
      <c r="F19" s="317">
        <f t="shared" si="5"/>
        <v>0</v>
      </c>
      <c r="G19" s="317">
        <f t="shared" si="5"/>
        <v>23421</v>
      </c>
      <c r="H19" s="317">
        <f t="shared" si="5"/>
        <v>0</v>
      </c>
      <c r="I19" s="317">
        <f t="shared" si="5"/>
        <v>0</v>
      </c>
      <c r="J19" s="317">
        <f t="shared" si="5"/>
        <v>20036.35</v>
      </c>
      <c r="K19" s="317">
        <f t="shared" si="5"/>
        <v>46850</v>
      </c>
      <c r="L19" s="250">
        <f t="shared" si="1"/>
        <v>0</v>
      </c>
      <c r="M19" s="250">
        <f t="shared" si="2"/>
        <v>92.75848452508004</v>
      </c>
    </row>
    <row r="20" spans="1:13" ht="12.75">
      <c r="A20" s="88">
        <v>661511</v>
      </c>
      <c r="B20" s="286" t="s">
        <v>200</v>
      </c>
      <c r="C20" s="194">
        <v>5540</v>
      </c>
      <c r="D20" s="194">
        <v>2350</v>
      </c>
      <c r="E20" s="194"/>
      <c r="F20" s="194"/>
      <c r="G20" s="198"/>
      <c r="H20" s="295">
        <f>D20</f>
        <v>2350</v>
      </c>
      <c r="I20" s="198"/>
      <c r="J20" s="198">
        <v>0</v>
      </c>
      <c r="K20" s="222">
        <v>10000</v>
      </c>
      <c r="L20" s="250">
        <f t="shared" si="1"/>
        <v>42.418772563176894</v>
      </c>
      <c r="M20" s="250">
        <f t="shared" si="2"/>
        <v>23.5</v>
      </c>
    </row>
    <row r="21" spans="1:13" ht="12.75">
      <c r="A21" s="88">
        <v>661512</v>
      </c>
      <c r="B21" s="286" t="s">
        <v>201</v>
      </c>
      <c r="C21" s="194"/>
      <c r="D21" s="194"/>
      <c r="E21" s="194"/>
      <c r="F21" s="194"/>
      <c r="G21" s="198"/>
      <c r="H21" s="198"/>
      <c r="I21" s="198"/>
      <c r="J21" s="198">
        <v>0</v>
      </c>
      <c r="K21" s="222">
        <v>1000</v>
      </c>
      <c r="L21" s="250">
        <f t="shared" si="1"/>
        <v>0</v>
      </c>
      <c r="M21" s="250">
        <f t="shared" si="2"/>
        <v>0</v>
      </c>
    </row>
    <row r="22" spans="1:13" ht="12.75">
      <c r="A22" s="88">
        <v>66151</v>
      </c>
      <c r="B22" s="8" t="s">
        <v>202</v>
      </c>
      <c r="C22" s="194">
        <f aca="true" t="shared" si="6" ref="C22:K22">C20+C21</f>
        <v>5540</v>
      </c>
      <c r="D22" s="194">
        <f t="shared" si="6"/>
        <v>2350</v>
      </c>
      <c r="E22" s="194">
        <f t="shared" si="6"/>
        <v>0</v>
      </c>
      <c r="F22" s="194">
        <f t="shared" si="6"/>
        <v>0</v>
      </c>
      <c r="G22" s="194">
        <f t="shared" si="6"/>
        <v>0</v>
      </c>
      <c r="H22" s="194">
        <f t="shared" si="6"/>
        <v>2350</v>
      </c>
      <c r="I22" s="194">
        <f t="shared" si="6"/>
        <v>0</v>
      </c>
      <c r="J22" s="194">
        <f t="shared" si="6"/>
        <v>0</v>
      </c>
      <c r="K22" s="223">
        <f t="shared" si="6"/>
        <v>11000</v>
      </c>
      <c r="L22" s="250">
        <f t="shared" si="1"/>
        <v>42.418772563176894</v>
      </c>
      <c r="M22" s="250">
        <f t="shared" si="2"/>
        <v>21.363636363636363</v>
      </c>
    </row>
    <row r="23" spans="1:13" ht="12.75">
      <c r="A23" s="88">
        <v>661521</v>
      </c>
      <c r="B23" s="8" t="s">
        <v>203</v>
      </c>
      <c r="C23" s="194"/>
      <c r="D23" s="194"/>
      <c r="E23" s="194"/>
      <c r="F23" s="194"/>
      <c r="G23" s="198"/>
      <c r="H23" s="198"/>
      <c r="I23" s="198"/>
      <c r="J23" s="198">
        <v>0</v>
      </c>
      <c r="K23" s="224"/>
      <c r="L23" s="250">
        <f t="shared" si="1"/>
        <v>0</v>
      </c>
      <c r="M23" s="250">
        <f t="shared" si="2"/>
        <v>0</v>
      </c>
    </row>
    <row r="24" spans="1:13" ht="12.75">
      <c r="A24" s="88">
        <v>661522</v>
      </c>
      <c r="B24" s="8" t="s">
        <v>243</v>
      </c>
      <c r="C24" s="194">
        <v>420</v>
      </c>
      <c r="D24" s="194">
        <v>821.6</v>
      </c>
      <c r="E24" s="194"/>
      <c r="F24" s="194"/>
      <c r="G24" s="198"/>
      <c r="H24" s="198"/>
      <c r="I24" s="295">
        <f>D24</f>
        <v>821.6</v>
      </c>
      <c r="J24" s="198">
        <v>0</v>
      </c>
      <c r="K24" s="224">
        <v>40000</v>
      </c>
      <c r="L24" s="250">
        <f t="shared" si="1"/>
        <v>195.61904761904762</v>
      </c>
      <c r="M24" s="250">
        <f t="shared" si="2"/>
        <v>2.054</v>
      </c>
    </row>
    <row r="25" spans="1:13" ht="12.75">
      <c r="A25" s="88">
        <v>66152</v>
      </c>
      <c r="B25" s="286" t="s">
        <v>204</v>
      </c>
      <c r="C25" s="194">
        <f aca="true" t="shared" si="7" ref="C25:K25">C23+C24</f>
        <v>420</v>
      </c>
      <c r="D25" s="194">
        <f t="shared" si="7"/>
        <v>821.6</v>
      </c>
      <c r="E25" s="194">
        <f t="shared" si="7"/>
        <v>0</v>
      </c>
      <c r="F25" s="194">
        <f t="shared" si="7"/>
        <v>0</v>
      </c>
      <c r="G25" s="194">
        <f t="shared" si="7"/>
        <v>0</v>
      </c>
      <c r="H25" s="194">
        <f t="shared" si="7"/>
        <v>0</v>
      </c>
      <c r="I25" s="194">
        <f t="shared" si="7"/>
        <v>821.6</v>
      </c>
      <c r="J25" s="194">
        <f t="shared" si="7"/>
        <v>0</v>
      </c>
      <c r="K25" s="223">
        <f t="shared" si="7"/>
        <v>40000</v>
      </c>
      <c r="L25" s="250">
        <f t="shared" si="1"/>
        <v>195.61904761904762</v>
      </c>
      <c r="M25" s="250">
        <f t="shared" si="2"/>
        <v>2.054</v>
      </c>
    </row>
    <row r="26" spans="1:13" ht="12.75">
      <c r="A26" s="265">
        <v>661</v>
      </c>
      <c r="B26" s="23" t="s">
        <v>17</v>
      </c>
      <c r="C26" s="195">
        <f aca="true" t="shared" si="8" ref="C26:K26">C22+C25</f>
        <v>5960</v>
      </c>
      <c r="D26" s="195">
        <f t="shared" si="8"/>
        <v>3171.6</v>
      </c>
      <c r="E26" s="195">
        <f t="shared" si="8"/>
        <v>0</v>
      </c>
      <c r="F26" s="195">
        <f t="shared" si="8"/>
        <v>0</v>
      </c>
      <c r="G26" s="195">
        <f>G22+G25</f>
        <v>0</v>
      </c>
      <c r="H26" s="226">
        <f>H22+H25</f>
        <v>2350</v>
      </c>
      <c r="I26" s="195">
        <f>I22+I25</f>
        <v>821.6</v>
      </c>
      <c r="J26" s="195">
        <f>J22+J25</f>
        <v>0</v>
      </c>
      <c r="K26" s="225">
        <f t="shared" si="8"/>
        <v>51000</v>
      </c>
      <c r="L26" s="251">
        <f t="shared" si="1"/>
        <v>53.21476510067114</v>
      </c>
      <c r="M26" s="251">
        <f t="shared" si="2"/>
        <v>6.218823529411765</v>
      </c>
    </row>
    <row r="27" spans="1:13" ht="12.75">
      <c r="A27" s="88">
        <v>66314</v>
      </c>
      <c r="B27" s="8" t="s">
        <v>18</v>
      </c>
      <c r="C27" s="194"/>
      <c r="D27" s="194">
        <v>1500</v>
      </c>
      <c r="E27" s="194"/>
      <c r="F27" s="194"/>
      <c r="G27" s="198"/>
      <c r="H27" s="198"/>
      <c r="I27" s="198"/>
      <c r="J27" s="295">
        <v>1500</v>
      </c>
      <c r="K27" s="224">
        <v>1500</v>
      </c>
      <c r="L27" s="250">
        <f t="shared" si="1"/>
        <v>0</v>
      </c>
      <c r="M27" s="250">
        <f t="shared" si="2"/>
        <v>100</v>
      </c>
    </row>
    <row r="28" spans="1:13" ht="12.75">
      <c r="A28" s="265">
        <v>663</v>
      </c>
      <c r="B28" s="23" t="s">
        <v>19</v>
      </c>
      <c r="C28" s="195">
        <f aca="true" t="shared" si="9" ref="C28:K28">C27</f>
        <v>0</v>
      </c>
      <c r="D28" s="195">
        <f t="shared" si="9"/>
        <v>1500</v>
      </c>
      <c r="E28" s="195">
        <f t="shared" si="9"/>
        <v>0</v>
      </c>
      <c r="F28" s="195">
        <f t="shared" si="9"/>
        <v>0</v>
      </c>
      <c r="G28" s="195"/>
      <c r="H28" s="195"/>
      <c r="I28" s="195"/>
      <c r="J28" s="226">
        <f t="shared" si="9"/>
        <v>1500</v>
      </c>
      <c r="K28" s="226">
        <f t="shared" si="9"/>
        <v>1500</v>
      </c>
      <c r="L28" s="251">
        <f t="shared" si="1"/>
        <v>0</v>
      </c>
      <c r="M28" s="251">
        <f t="shared" si="2"/>
        <v>100</v>
      </c>
    </row>
    <row r="29" spans="1:13" ht="12.75" customHeight="1">
      <c r="A29" s="88">
        <v>67111</v>
      </c>
      <c r="B29" s="8" t="s">
        <v>246</v>
      </c>
      <c r="C29" s="194">
        <v>356552.84</v>
      </c>
      <c r="D29" s="194">
        <v>520127.19</v>
      </c>
      <c r="E29" s="194"/>
      <c r="F29" s="194">
        <v>403317.06</v>
      </c>
      <c r="G29" s="198"/>
      <c r="H29" s="198"/>
      <c r="I29" s="198"/>
      <c r="J29" s="347">
        <f>D29-E29-F29</f>
        <v>116810.13</v>
      </c>
      <c r="K29" s="224">
        <v>778900</v>
      </c>
      <c r="L29" s="250">
        <f t="shared" si="1"/>
        <v>145.8766083590864</v>
      </c>
      <c r="M29" s="250">
        <f t="shared" si="2"/>
        <v>66.77714597509308</v>
      </c>
    </row>
    <row r="30" spans="1:13" ht="12.75" customHeight="1">
      <c r="A30" s="88">
        <v>67115</v>
      </c>
      <c r="B30" s="286" t="s">
        <v>259</v>
      </c>
      <c r="C30" s="194"/>
      <c r="D30" s="194">
        <v>122058.99</v>
      </c>
      <c r="E30" s="194"/>
      <c r="F30" s="194"/>
      <c r="G30" s="198"/>
      <c r="H30" s="198"/>
      <c r="I30" s="198"/>
      <c r="J30" s="347">
        <f>D30-E30-F30</f>
        <v>122058.99</v>
      </c>
      <c r="K30" s="224">
        <v>106889</v>
      </c>
      <c r="L30" s="250">
        <f t="shared" si="1"/>
        <v>0</v>
      </c>
      <c r="M30" s="250">
        <f t="shared" si="2"/>
        <v>114.19228358390481</v>
      </c>
    </row>
    <row r="31" spans="1:13" ht="12.75">
      <c r="A31" s="88">
        <v>67118</v>
      </c>
      <c r="B31" s="286" t="s">
        <v>260</v>
      </c>
      <c r="C31" s="194"/>
      <c r="D31" s="194"/>
      <c r="E31" s="194"/>
      <c r="F31" s="194"/>
      <c r="G31" s="198"/>
      <c r="H31" s="198"/>
      <c r="I31" s="198"/>
      <c r="J31" s="198"/>
      <c r="K31" s="224"/>
      <c r="L31" s="250">
        <f t="shared" si="1"/>
        <v>0</v>
      </c>
      <c r="M31" s="250">
        <f t="shared" si="2"/>
        <v>0</v>
      </c>
    </row>
    <row r="32" spans="1:13" ht="12.75">
      <c r="A32" s="265">
        <v>671</v>
      </c>
      <c r="B32" s="23" t="s">
        <v>261</v>
      </c>
      <c r="C32" s="195">
        <f>SUM(C29:C31)</f>
        <v>356552.84</v>
      </c>
      <c r="D32" s="195">
        <f>SUM(D29:D31)</f>
        <v>642186.18</v>
      </c>
      <c r="E32" s="195">
        <f>SUM(E29:E31)</f>
        <v>0</v>
      </c>
      <c r="F32" s="195">
        <f>SUM(F29:F31)</f>
        <v>403317.06</v>
      </c>
      <c r="G32" s="199"/>
      <c r="H32" s="199"/>
      <c r="I32" s="199"/>
      <c r="J32" s="346">
        <f>D32-E32-F32</f>
        <v>238869.12000000005</v>
      </c>
      <c r="K32" s="225">
        <f>SUM(K29:K31)</f>
        <v>885789</v>
      </c>
      <c r="L32" s="251">
        <f t="shared" si="1"/>
        <v>180.10968023701622</v>
      </c>
      <c r="M32" s="253">
        <f t="shared" si="2"/>
        <v>72.49877566779448</v>
      </c>
    </row>
    <row r="33" spans="1:13" s="189" customFormat="1" ht="12.75">
      <c r="A33" s="266">
        <v>68311</v>
      </c>
      <c r="B33" s="190" t="s">
        <v>274</v>
      </c>
      <c r="C33" s="196"/>
      <c r="D33" s="196">
        <v>1010</v>
      </c>
      <c r="E33" s="207"/>
      <c r="F33" s="207"/>
      <c r="G33" s="300">
        <v>0</v>
      </c>
      <c r="H33" s="272"/>
      <c r="I33" s="300">
        <v>1010</v>
      </c>
      <c r="J33" s="198"/>
      <c r="K33" s="227">
        <v>0</v>
      </c>
      <c r="L33" s="252">
        <f t="shared" si="1"/>
        <v>0</v>
      </c>
      <c r="M33" s="252">
        <f t="shared" si="2"/>
        <v>0</v>
      </c>
    </row>
    <row r="34" spans="1:13" s="189" customFormat="1" ht="12.75">
      <c r="A34" s="266">
        <v>68312</v>
      </c>
      <c r="B34" s="190" t="s">
        <v>205</v>
      </c>
      <c r="C34" s="196"/>
      <c r="D34" s="196"/>
      <c r="E34" s="207"/>
      <c r="F34" s="207"/>
      <c r="G34" s="272"/>
      <c r="H34" s="272"/>
      <c r="I34" s="272"/>
      <c r="J34" s="198">
        <v>0</v>
      </c>
      <c r="K34" s="227">
        <v>0</v>
      </c>
      <c r="L34" s="252">
        <f t="shared" si="1"/>
        <v>0</v>
      </c>
      <c r="M34" s="252">
        <f t="shared" si="2"/>
        <v>0</v>
      </c>
    </row>
    <row r="35" spans="1:13" s="189" customFormat="1" ht="12.75">
      <c r="A35" s="266">
        <v>68313</v>
      </c>
      <c r="B35" s="287" t="s">
        <v>206</v>
      </c>
      <c r="C35" s="196">
        <v>105</v>
      </c>
      <c r="D35" s="196"/>
      <c r="E35" s="207"/>
      <c r="F35" s="207"/>
      <c r="G35" s="296"/>
      <c r="H35" s="272"/>
      <c r="I35" s="272"/>
      <c r="J35" s="198">
        <v>0</v>
      </c>
      <c r="K35" s="227">
        <v>12000</v>
      </c>
      <c r="L35" s="252">
        <f t="shared" si="1"/>
        <v>0</v>
      </c>
      <c r="M35" s="252">
        <f t="shared" si="2"/>
        <v>0</v>
      </c>
    </row>
    <row r="36" spans="1:13" s="189" customFormat="1" ht="12.75">
      <c r="A36" s="266">
        <v>68315</v>
      </c>
      <c r="B36" s="190" t="s">
        <v>207</v>
      </c>
      <c r="C36" s="196"/>
      <c r="D36" s="196"/>
      <c r="E36" s="207"/>
      <c r="F36" s="207"/>
      <c r="G36" s="272"/>
      <c r="H36" s="272"/>
      <c r="I36" s="272"/>
      <c r="J36" s="198">
        <v>0</v>
      </c>
      <c r="K36" s="227">
        <v>8000</v>
      </c>
      <c r="L36" s="252">
        <f t="shared" si="1"/>
        <v>0</v>
      </c>
      <c r="M36" s="252">
        <f t="shared" si="2"/>
        <v>0</v>
      </c>
    </row>
    <row r="37" spans="1:13" s="189" customFormat="1" ht="12.75">
      <c r="A37" s="266">
        <v>68316</v>
      </c>
      <c r="B37" s="190" t="s">
        <v>208</v>
      </c>
      <c r="C37" s="196">
        <v>210</v>
      </c>
      <c r="D37" s="196"/>
      <c r="E37" s="207"/>
      <c r="F37" s="207"/>
      <c r="G37" s="272"/>
      <c r="H37" s="272"/>
      <c r="I37" s="272"/>
      <c r="J37" s="198">
        <v>0</v>
      </c>
      <c r="K37" s="227">
        <v>2000</v>
      </c>
      <c r="L37" s="252">
        <f t="shared" si="1"/>
        <v>0</v>
      </c>
      <c r="M37" s="252">
        <f t="shared" si="2"/>
        <v>0</v>
      </c>
    </row>
    <row r="38" spans="1:13" s="189" customFormat="1" ht="12.75">
      <c r="A38" s="266">
        <v>68317</v>
      </c>
      <c r="B38" s="190" t="s">
        <v>209</v>
      </c>
      <c r="C38" s="196"/>
      <c r="D38" s="196"/>
      <c r="E38" s="207"/>
      <c r="F38" s="207"/>
      <c r="G38" s="272"/>
      <c r="H38" s="272"/>
      <c r="I38" s="272"/>
      <c r="J38" s="198">
        <v>0</v>
      </c>
      <c r="K38" s="227">
        <v>1000</v>
      </c>
      <c r="L38" s="252">
        <f t="shared" si="1"/>
        <v>0</v>
      </c>
      <c r="M38" s="252">
        <f t="shared" si="2"/>
        <v>0</v>
      </c>
    </row>
    <row r="39" spans="1:13" s="189" customFormat="1" ht="13.5" thickBot="1">
      <c r="A39" s="266">
        <v>68318</v>
      </c>
      <c r="B39" s="190" t="s">
        <v>210</v>
      </c>
      <c r="C39" s="196"/>
      <c r="D39" s="196"/>
      <c r="E39" s="207"/>
      <c r="F39" s="207"/>
      <c r="G39" s="272"/>
      <c r="H39" s="272"/>
      <c r="I39" s="272"/>
      <c r="J39" s="198">
        <f>D39-E39-F39-G39</f>
        <v>0</v>
      </c>
      <c r="K39" s="227">
        <v>1600</v>
      </c>
      <c r="L39" s="252">
        <f t="shared" si="1"/>
        <v>0</v>
      </c>
      <c r="M39" s="252">
        <f t="shared" si="2"/>
        <v>0</v>
      </c>
    </row>
    <row r="40" spans="1:13" s="189" customFormat="1" ht="21.75" thickBot="1">
      <c r="A40" s="355" t="s">
        <v>4</v>
      </c>
      <c r="B40" s="356" t="s">
        <v>5</v>
      </c>
      <c r="C40" s="219" t="s">
        <v>6</v>
      </c>
      <c r="D40" s="219" t="s">
        <v>7</v>
      </c>
      <c r="E40" s="219" t="s">
        <v>8</v>
      </c>
      <c r="F40" s="276" t="s">
        <v>10</v>
      </c>
      <c r="G40" s="279"/>
      <c r="H40" s="281" t="s">
        <v>12</v>
      </c>
      <c r="I40" s="281" t="s">
        <v>13</v>
      </c>
      <c r="J40" s="280"/>
      <c r="K40" s="277" t="s">
        <v>14</v>
      </c>
      <c r="L40" s="219" t="s">
        <v>15</v>
      </c>
      <c r="M40" s="219" t="s">
        <v>15</v>
      </c>
    </row>
    <row r="41" spans="1:13" s="189" customFormat="1" ht="18" customHeight="1">
      <c r="A41" s="355"/>
      <c r="B41" s="357"/>
      <c r="C41" s="220" t="s">
        <v>269</v>
      </c>
      <c r="D41" s="220" t="s">
        <v>270</v>
      </c>
      <c r="E41" s="220" t="s">
        <v>9</v>
      </c>
      <c r="F41" s="220" t="s">
        <v>11</v>
      </c>
      <c r="G41" s="278" t="s">
        <v>229</v>
      </c>
      <c r="H41" s="278" t="s">
        <v>231</v>
      </c>
      <c r="I41" s="290" t="s">
        <v>230</v>
      </c>
      <c r="J41" s="278" t="s">
        <v>232</v>
      </c>
      <c r="K41" s="220" t="s">
        <v>265</v>
      </c>
      <c r="L41" s="248" t="s">
        <v>264</v>
      </c>
      <c r="M41" s="285" t="s">
        <v>266</v>
      </c>
    </row>
    <row r="42" spans="1:13" s="189" customFormat="1" ht="12.75">
      <c r="A42" s="265">
        <v>683</v>
      </c>
      <c r="B42" s="23" t="s">
        <v>211</v>
      </c>
      <c r="C42" s="195">
        <f>C33+C34+C35+C36+C37+C38+C39</f>
        <v>315</v>
      </c>
      <c r="D42" s="195">
        <f aca="true" t="shared" si="10" ref="D42:J42">D33+D34+D35+D36+D37+D38+D39</f>
        <v>1010</v>
      </c>
      <c r="E42" s="195">
        <f t="shared" si="10"/>
        <v>0</v>
      </c>
      <c r="F42" s="195">
        <f t="shared" si="10"/>
        <v>0</v>
      </c>
      <c r="G42" s="226">
        <f t="shared" si="10"/>
        <v>0</v>
      </c>
      <c r="H42" s="195">
        <f t="shared" si="10"/>
        <v>0</v>
      </c>
      <c r="I42" s="226">
        <f t="shared" si="10"/>
        <v>1010</v>
      </c>
      <c r="J42" s="195">
        <f t="shared" si="10"/>
        <v>0</v>
      </c>
      <c r="K42" s="225">
        <f>SUM(K33:K39)</f>
        <v>24600</v>
      </c>
      <c r="L42" s="253">
        <f t="shared" si="1"/>
        <v>320.63492063492066</v>
      </c>
      <c r="M42" s="253">
        <f t="shared" si="2"/>
        <v>4.105691056910569</v>
      </c>
    </row>
    <row r="43" spans="1:13" s="19" customFormat="1" ht="11.25">
      <c r="A43" s="265">
        <v>6</v>
      </c>
      <c r="B43" s="23" t="s">
        <v>25</v>
      </c>
      <c r="C43" s="195">
        <f>C12+C14+C16+C19+C26+C28+C32+C42</f>
        <v>2493308.07</v>
      </c>
      <c r="D43" s="195">
        <f aca="true" t="shared" si="11" ref="D43:K43">D12+D14+D16+D19+D26+D28+D32+D42</f>
        <v>2837747.9000000004</v>
      </c>
      <c r="E43" s="195">
        <f t="shared" si="11"/>
        <v>2146104.22</v>
      </c>
      <c r="F43" s="195">
        <f t="shared" si="11"/>
        <v>403317.06</v>
      </c>
      <c r="G43" s="226">
        <f t="shared" si="11"/>
        <v>23421</v>
      </c>
      <c r="H43" s="195">
        <f t="shared" si="11"/>
        <v>2350</v>
      </c>
      <c r="I43" s="226">
        <f t="shared" si="11"/>
        <v>1831.6</v>
      </c>
      <c r="J43" s="348">
        <f t="shared" si="11"/>
        <v>260724.02000000005</v>
      </c>
      <c r="K43" s="226">
        <f t="shared" si="11"/>
        <v>5609685</v>
      </c>
      <c r="L43" s="251">
        <f t="shared" si="1"/>
        <v>113.81457165860778</v>
      </c>
      <c r="M43" s="251">
        <f t="shared" si="2"/>
        <v>50.58658195602784</v>
      </c>
    </row>
    <row r="44" spans="1:13" ht="12.75">
      <c r="A44" s="88">
        <v>7211</v>
      </c>
      <c r="B44" s="8" t="s">
        <v>129</v>
      </c>
      <c r="C44" s="194"/>
      <c r="D44" s="194"/>
      <c r="E44" s="194">
        <v>0</v>
      </c>
      <c r="F44" s="194"/>
      <c r="G44" s="198"/>
      <c r="H44" s="198"/>
      <c r="I44" s="198"/>
      <c r="J44" s="198">
        <f>D44-E44-F44</f>
        <v>0</v>
      </c>
      <c r="K44" s="224"/>
      <c r="L44" s="250">
        <f t="shared" si="1"/>
        <v>0</v>
      </c>
      <c r="M44" s="250">
        <f t="shared" si="2"/>
        <v>0</v>
      </c>
    </row>
    <row r="45" spans="1:13" ht="12.75">
      <c r="A45" s="265">
        <v>721</v>
      </c>
      <c r="B45" s="23" t="s">
        <v>130</v>
      </c>
      <c r="C45" s="195">
        <f aca="true" t="shared" si="12" ref="C45:F46">C44</f>
        <v>0</v>
      </c>
      <c r="D45" s="195">
        <f t="shared" si="12"/>
        <v>0</v>
      </c>
      <c r="E45" s="195">
        <f t="shared" si="12"/>
        <v>0</v>
      </c>
      <c r="F45" s="195">
        <f t="shared" si="12"/>
        <v>0</v>
      </c>
      <c r="G45" s="195"/>
      <c r="H45" s="195"/>
      <c r="I45" s="195"/>
      <c r="J45" s="195">
        <f>J44</f>
        <v>0</v>
      </c>
      <c r="K45" s="225">
        <f>K44</f>
        <v>0</v>
      </c>
      <c r="L45" s="251">
        <f t="shared" si="1"/>
        <v>0</v>
      </c>
      <c r="M45" s="251">
        <f t="shared" si="2"/>
        <v>0</v>
      </c>
    </row>
    <row r="46" spans="1:13" ht="12.75" customHeight="1">
      <c r="A46" s="265">
        <v>7</v>
      </c>
      <c r="B46" s="23" t="s">
        <v>131</v>
      </c>
      <c r="C46" s="195">
        <f t="shared" si="12"/>
        <v>0</v>
      </c>
      <c r="D46" s="195">
        <f t="shared" si="12"/>
        <v>0</v>
      </c>
      <c r="E46" s="195">
        <f t="shared" si="12"/>
        <v>0</v>
      </c>
      <c r="F46" s="195">
        <f t="shared" si="12"/>
        <v>0</v>
      </c>
      <c r="G46" s="195"/>
      <c r="H46" s="195"/>
      <c r="I46" s="195"/>
      <c r="J46" s="195">
        <f>J45</f>
        <v>0</v>
      </c>
      <c r="K46" s="225">
        <f>K45</f>
        <v>0</v>
      </c>
      <c r="L46" s="251">
        <f t="shared" si="1"/>
        <v>0</v>
      </c>
      <c r="M46" s="251">
        <f t="shared" si="2"/>
        <v>0</v>
      </c>
    </row>
    <row r="47" spans="1:13" ht="15.75">
      <c r="A47" s="13"/>
      <c r="B47" s="21" t="s">
        <v>150</v>
      </c>
      <c r="C47" s="197">
        <f aca="true" t="shared" si="13" ref="C47:K47">C43+C46</f>
        <v>2493308.07</v>
      </c>
      <c r="D47" s="197">
        <f t="shared" si="13"/>
        <v>2837747.9000000004</v>
      </c>
      <c r="E47" s="197">
        <f t="shared" si="13"/>
        <v>2146104.22</v>
      </c>
      <c r="F47" s="197">
        <f t="shared" si="13"/>
        <v>403317.06</v>
      </c>
      <c r="G47" s="297">
        <f t="shared" si="13"/>
        <v>23421</v>
      </c>
      <c r="H47" s="297">
        <f t="shared" si="13"/>
        <v>2350</v>
      </c>
      <c r="I47" s="297">
        <f t="shared" si="13"/>
        <v>1831.6</v>
      </c>
      <c r="J47" s="309">
        <f t="shared" si="13"/>
        <v>260724.02000000005</v>
      </c>
      <c r="K47" s="228">
        <f t="shared" si="13"/>
        <v>5609685</v>
      </c>
      <c r="L47" s="254">
        <f t="shared" si="1"/>
        <v>113.81457165860778</v>
      </c>
      <c r="M47" s="254">
        <f t="shared" si="2"/>
        <v>50.58658195602784</v>
      </c>
    </row>
    <row r="48" spans="1:13" ht="15.75">
      <c r="A48" s="319"/>
      <c r="B48" s="320"/>
      <c r="C48" s="321"/>
      <c r="D48" s="322"/>
      <c r="E48" s="321"/>
      <c r="F48" s="323"/>
      <c r="G48" s="297"/>
      <c r="H48" s="297"/>
      <c r="I48" s="197"/>
      <c r="J48" s="309"/>
      <c r="K48" s="324"/>
      <c r="L48" s="325"/>
      <c r="M48" s="326"/>
    </row>
    <row r="49" spans="1:13" ht="15.75">
      <c r="A49" s="114"/>
      <c r="B49" s="121" t="s">
        <v>154</v>
      </c>
      <c r="C49" s="122"/>
      <c r="D49" s="122"/>
      <c r="E49" s="122"/>
      <c r="F49" s="122"/>
      <c r="G49" s="78"/>
      <c r="H49" s="78"/>
      <c r="I49" s="78"/>
      <c r="J49" s="79"/>
      <c r="K49" s="229"/>
      <c r="L49" s="255"/>
      <c r="M49" s="262"/>
    </row>
    <row r="50" spans="1:13" ht="12" customHeight="1">
      <c r="A50" s="88"/>
      <c r="B50" s="87"/>
      <c r="C50" s="78"/>
      <c r="D50" s="78"/>
      <c r="E50" s="78"/>
      <c r="F50" s="78"/>
      <c r="G50" s="78"/>
      <c r="H50" s="78"/>
      <c r="I50" s="78"/>
      <c r="J50" s="79"/>
      <c r="K50" s="230"/>
      <c r="L50" s="249"/>
      <c r="M50" s="221"/>
    </row>
    <row r="51" spans="1:13" ht="12" customHeight="1">
      <c r="A51" s="88">
        <v>311111</v>
      </c>
      <c r="B51" s="88" t="s">
        <v>262</v>
      </c>
      <c r="C51" s="161">
        <v>1683700.83</v>
      </c>
      <c r="D51" s="78">
        <v>1746732.82</v>
      </c>
      <c r="E51" s="78">
        <v>1746732.82</v>
      </c>
      <c r="F51" s="78"/>
      <c r="G51" s="122"/>
      <c r="H51" s="122"/>
      <c r="I51" s="122"/>
      <c r="J51" s="76"/>
      <c r="K51" s="230">
        <v>3658885</v>
      </c>
      <c r="L51" s="250">
        <f t="shared" si="1"/>
        <v>103.74365735746534</v>
      </c>
      <c r="M51" s="250">
        <f t="shared" si="2"/>
        <v>47.739484023138196</v>
      </c>
    </row>
    <row r="52" spans="1:13" ht="12" customHeight="1">
      <c r="A52" s="88">
        <v>311112</v>
      </c>
      <c r="B52" s="333" t="s">
        <v>263</v>
      </c>
      <c r="C52" s="78"/>
      <c r="D52" s="78">
        <v>102376.69</v>
      </c>
      <c r="E52" s="78"/>
      <c r="F52" s="78"/>
      <c r="G52" s="122"/>
      <c r="H52" s="122"/>
      <c r="I52" s="122"/>
      <c r="J52" s="349">
        <v>102376.69</v>
      </c>
      <c r="K52" s="230">
        <v>89496</v>
      </c>
      <c r="L52" s="250">
        <f t="shared" si="1"/>
        <v>0</v>
      </c>
      <c r="M52" s="250">
        <f t="shared" si="2"/>
        <v>114.39247564136946</v>
      </c>
    </row>
    <row r="53" spans="1:13" ht="12" customHeight="1">
      <c r="A53" s="88">
        <v>31111</v>
      </c>
      <c r="B53" s="88" t="s">
        <v>155</v>
      </c>
      <c r="C53" s="194">
        <f>C51+C52</f>
        <v>1683700.83</v>
      </c>
      <c r="D53" s="194">
        <f aca="true" t="shared" si="14" ref="D53:K53">D51+D52</f>
        <v>1849109.51</v>
      </c>
      <c r="E53" s="194">
        <f t="shared" si="14"/>
        <v>1746732.82</v>
      </c>
      <c r="F53" s="194">
        <f t="shared" si="14"/>
        <v>0</v>
      </c>
      <c r="G53" s="194">
        <f t="shared" si="14"/>
        <v>0</v>
      </c>
      <c r="H53" s="194">
        <f t="shared" si="14"/>
        <v>0</v>
      </c>
      <c r="I53" s="194">
        <f t="shared" si="14"/>
        <v>0</v>
      </c>
      <c r="J53" s="308">
        <f t="shared" si="14"/>
        <v>102376.69</v>
      </c>
      <c r="K53" s="223">
        <f t="shared" si="14"/>
        <v>3748381</v>
      </c>
      <c r="L53" s="250">
        <f t="shared" si="1"/>
        <v>109.82411346794905</v>
      </c>
      <c r="M53" s="250">
        <f t="shared" si="2"/>
        <v>49.33088472063005</v>
      </c>
    </row>
    <row r="54" spans="1:13" ht="12" customHeight="1">
      <c r="A54" s="114">
        <v>31117</v>
      </c>
      <c r="B54" s="43" t="s">
        <v>156</v>
      </c>
      <c r="C54" s="198"/>
      <c r="D54" s="198">
        <v>1658.7</v>
      </c>
      <c r="E54" s="198">
        <v>1658.7</v>
      </c>
      <c r="F54" s="198"/>
      <c r="G54" s="198"/>
      <c r="H54" s="198"/>
      <c r="I54" s="198"/>
      <c r="J54" s="198">
        <f>D54-E54-F54</f>
        <v>0</v>
      </c>
      <c r="K54" s="231">
        <v>17000</v>
      </c>
      <c r="L54" s="250">
        <f t="shared" si="1"/>
        <v>0</v>
      </c>
      <c r="M54" s="250">
        <f t="shared" si="2"/>
        <v>9.757058823529412</v>
      </c>
    </row>
    <row r="55" spans="1:13" ht="12" customHeight="1">
      <c r="A55" s="114">
        <v>31119</v>
      </c>
      <c r="B55" s="43" t="s">
        <v>157</v>
      </c>
      <c r="C55" s="198"/>
      <c r="D55" s="198"/>
      <c r="E55" s="198"/>
      <c r="F55" s="198"/>
      <c r="G55" s="198"/>
      <c r="H55" s="295"/>
      <c r="I55" s="198"/>
      <c r="J55" s="198">
        <v>0</v>
      </c>
      <c r="K55" s="231">
        <v>7906</v>
      </c>
      <c r="L55" s="250">
        <f t="shared" si="1"/>
        <v>0</v>
      </c>
      <c r="M55" s="250">
        <f t="shared" si="2"/>
        <v>0</v>
      </c>
    </row>
    <row r="56" spans="1:13" ht="12.75">
      <c r="A56" s="267">
        <v>3111</v>
      </c>
      <c r="B56" s="108" t="s">
        <v>155</v>
      </c>
      <c r="C56" s="199">
        <f aca="true" t="shared" si="15" ref="C56:K56">SUM(C53:C55)</f>
        <v>1683700.83</v>
      </c>
      <c r="D56" s="205">
        <f t="shared" si="15"/>
        <v>1850768.21</v>
      </c>
      <c r="E56" s="205">
        <f t="shared" si="15"/>
        <v>1748391.52</v>
      </c>
      <c r="F56" s="205">
        <f t="shared" si="15"/>
        <v>0</v>
      </c>
      <c r="G56" s="205">
        <f t="shared" si="15"/>
        <v>0</v>
      </c>
      <c r="H56" s="302">
        <f t="shared" si="15"/>
        <v>0</v>
      </c>
      <c r="I56" s="205">
        <f t="shared" si="15"/>
        <v>0</v>
      </c>
      <c r="J56" s="346">
        <f t="shared" si="15"/>
        <v>102376.69</v>
      </c>
      <c r="K56" s="232">
        <f t="shared" si="15"/>
        <v>3773287</v>
      </c>
      <c r="L56" s="253">
        <f t="shared" si="1"/>
        <v>109.92262859429725</v>
      </c>
      <c r="M56" s="253">
        <f t="shared" si="2"/>
        <v>49.04922975644312</v>
      </c>
    </row>
    <row r="57" spans="1:13" ht="12.75" customHeight="1">
      <c r="A57" s="88">
        <v>31131</v>
      </c>
      <c r="B57" s="8" t="s">
        <v>28</v>
      </c>
      <c r="C57" s="194">
        <v>43639.03</v>
      </c>
      <c r="D57" s="194">
        <v>52686.26</v>
      </c>
      <c r="E57" s="194">
        <v>52686.26</v>
      </c>
      <c r="F57" s="194"/>
      <c r="G57" s="198"/>
      <c r="H57" s="198"/>
      <c r="I57" s="198"/>
      <c r="J57" s="198">
        <f>D57-E57-F57</f>
        <v>0</v>
      </c>
      <c r="K57" s="224">
        <v>126768</v>
      </c>
      <c r="L57" s="250">
        <f t="shared" si="1"/>
        <v>120.73196860700159</v>
      </c>
      <c r="M57" s="250">
        <f t="shared" si="2"/>
        <v>41.561166855988894</v>
      </c>
    </row>
    <row r="58" spans="1:13" ht="12.75">
      <c r="A58" s="265">
        <v>311</v>
      </c>
      <c r="B58" s="23" t="s">
        <v>29</v>
      </c>
      <c r="C58" s="195">
        <f aca="true" t="shared" si="16" ref="C58:K58">C56+C57</f>
        <v>1727339.86</v>
      </c>
      <c r="D58" s="195">
        <f t="shared" si="16"/>
        <v>1903454.47</v>
      </c>
      <c r="E58" s="195">
        <f t="shared" si="16"/>
        <v>1801077.78</v>
      </c>
      <c r="F58" s="195">
        <f t="shared" si="16"/>
        <v>0</v>
      </c>
      <c r="G58" s="195">
        <f>G56+G57</f>
        <v>0</v>
      </c>
      <c r="H58" s="226">
        <f>H56+H57</f>
        <v>0</v>
      </c>
      <c r="I58" s="195">
        <f>I56+I57</f>
        <v>0</v>
      </c>
      <c r="J58" s="348">
        <f t="shared" si="16"/>
        <v>102376.69</v>
      </c>
      <c r="K58" s="225">
        <f t="shared" si="16"/>
        <v>3900055</v>
      </c>
      <c r="L58" s="251">
        <f t="shared" si="1"/>
        <v>110.19571273020932</v>
      </c>
      <c r="M58" s="251">
        <f t="shared" si="2"/>
        <v>48.80583658435586</v>
      </c>
    </row>
    <row r="59" spans="1:13" s="345" customFormat="1" ht="12" customHeight="1">
      <c r="A59" s="338">
        <v>31211</v>
      </c>
      <c r="B59" s="339" t="s">
        <v>267</v>
      </c>
      <c r="C59" s="340"/>
      <c r="D59" s="340"/>
      <c r="E59" s="340"/>
      <c r="F59" s="340"/>
      <c r="G59" s="341"/>
      <c r="H59" s="342"/>
      <c r="I59" s="341"/>
      <c r="J59" s="198">
        <f aca="true" t="shared" si="17" ref="J59:J65">D59-E59-F59</f>
        <v>0</v>
      </c>
      <c r="K59" s="343">
        <v>17580</v>
      </c>
      <c r="L59" s="344">
        <f t="shared" si="1"/>
        <v>0</v>
      </c>
      <c r="M59" s="344">
        <f t="shared" si="2"/>
        <v>0</v>
      </c>
    </row>
    <row r="60" spans="1:13" ht="12" customHeight="1">
      <c r="A60" s="88">
        <v>31212</v>
      </c>
      <c r="B60" s="8" t="s">
        <v>30</v>
      </c>
      <c r="C60" s="194">
        <v>625</v>
      </c>
      <c r="D60" s="194">
        <v>3026.04</v>
      </c>
      <c r="E60" s="194">
        <v>3026.04</v>
      </c>
      <c r="F60" s="194"/>
      <c r="G60" s="198"/>
      <c r="H60" s="198"/>
      <c r="I60" s="198"/>
      <c r="J60" s="198">
        <f t="shared" si="17"/>
        <v>0</v>
      </c>
      <c r="K60" s="224">
        <v>10000</v>
      </c>
      <c r="L60" s="250">
        <f t="shared" si="1"/>
        <v>484.16639999999995</v>
      </c>
      <c r="M60" s="250">
        <f t="shared" si="2"/>
        <v>30.260399999999997</v>
      </c>
    </row>
    <row r="61" spans="1:13" ht="12" customHeight="1">
      <c r="A61" s="88">
        <v>31213</v>
      </c>
      <c r="B61" s="8" t="s">
        <v>31</v>
      </c>
      <c r="C61" s="194"/>
      <c r="D61" s="194"/>
      <c r="E61" s="194"/>
      <c r="F61" s="194"/>
      <c r="G61" s="194"/>
      <c r="H61" s="194"/>
      <c r="I61" s="194"/>
      <c r="J61" s="194">
        <f t="shared" si="17"/>
        <v>0</v>
      </c>
      <c r="K61" s="224">
        <v>14000</v>
      </c>
      <c r="L61" s="250">
        <f t="shared" si="1"/>
        <v>0</v>
      </c>
      <c r="M61" s="250">
        <f t="shared" si="2"/>
        <v>0</v>
      </c>
    </row>
    <row r="62" spans="1:13" ht="12" customHeight="1">
      <c r="A62" s="88">
        <v>31214</v>
      </c>
      <c r="B62" s="8" t="s">
        <v>32</v>
      </c>
      <c r="C62" s="194">
        <v>12024.7</v>
      </c>
      <c r="D62" s="194"/>
      <c r="E62" s="194"/>
      <c r="F62" s="194"/>
      <c r="G62" s="194"/>
      <c r="H62" s="194"/>
      <c r="I62" s="194"/>
      <c r="J62" s="194">
        <f t="shared" si="17"/>
        <v>0</v>
      </c>
      <c r="K62" s="233">
        <v>12100</v>
      </c>
      <c r="L62" s="250">
        <f>IF(C62&lt;&gt;0,D62/C62*100,0)</f>
        <v>0</v>
      </c>
      <c r="M62" s="250">
        <f>IF(K62&lt;&gt;0,D62/K62*100,0)</f>
        <v>0</v>
      </c>
    </row>
    <row r="63" spans="1:13" ht="12" customHeight="1">
      <c r="A63" s="88">
        <v>31215</v>
      </c>
      <c r="B63" s="286" t="s">
        <v>33</v>
      </c>
      <c r="C63" s="194">
        <v>3663.32</v>
      </c>
      <c r="D63" s="194">
        <v>3477.6</v>
      </c>
      <c r="E63" s="194">
        <v>3477.6</v>
      </c>
      <c r="F63" s="209"/>
      <c r="G63" s="273"/>
      <c r="H63" s="273"/>
      <c r="I63" s="273"/>
      <c r="J63" s="198">
        <f t="shared" si="17"/>
        <v>0</v>
      </c>
      <c r="K63" s="233">
        <v>10000</v>
      </c>
      <c r="L63" s="250">
        <f aca="true" t="shared" si="18" ref="L63:L114">IF(C63&lt;&gt;0,D63/C63*100,0)</f>
        <v>94.93028182086194</v>
      </c>
      <c r="M63" s="250">
        <f aca="true" t="shared" si="19" ref="M63:M114">IF(K63&lt;&gt;0,D63/K63*100,0)</f>
        <v>34.776</v>
      </c>
    </row>
    <row r="64" spans="1:13" ht="12" customHeight="1">
      <c r="A64" s="88">
        <v>31216</v>
      </c>
      <c r="B64" s="8" t="s">
        <v>212</v>
      </c>
      <c r="C64" s="194"/>
      <c r="D64" s="194"/>
      <c r="E64" s="194"/>
      <c r="F64" s="209"/>
      <c r="G64" s="273"/>
      <c r="H64" s="273"/>
      <c r="I64" s="273"/>
      <c r="J64" s="198">
        <f t="shared" si="17"/>
        <v>0</v>
      </c>
      <c r="K64" s="233"/>
      <c r="L64" s="250">
        <f t="shared" si="18"/>
        <v>0</v>
      </c>
      <c r="M64" s="250">
        <f t="shared" si="19"/>
        <v>0</v>
      </c>
    </row>
    <row r="65" spans="1:13" ht="12" customHeight="1">
      <c r="A65" s="88">
        <v>31219</v>
      </c>
      <c r="B65" s="286" t="s">
        <v>223</v>
      </c>
      <c r="C65" s="194">
        <v>14104.6</v>
      </c>
      <c r="D65" s="194">
        <v>1663</v>
      </c>
      <c r="E65" s="194">
        <v>1663</v>
      </c>
      <c r="F65" s="209"/>
      <c r="G65" s="273"/>
      <c r="H65" s="273"/>
      <c r="I65" s="273"/>
      <c r="J65" s="198">
        <f t="shared" si="17"/>
        <v>0</v>
      </c>
      <c r="K65" s="233">
        <v>4000</v>
      </c>
      <c r="L65" s="250">
        <f t="shared" si="18"/>
        <v>11.790479701657615</v>
      </c>
      <c r="M65" s="250">
        <f t="shared" si="19"/>
        <v>41.575</v>
      </c>
    </row>
    <row r="66" spans="1:13" ht="12.75" customHeight="1">
      <c r="A66" s="265">
        <v>312</v>
      </c>
      <c r="B66" s="23" t="s">
        <v>34</v>
      </c>
      <c r="C66" s="195">
        <f>C59+C60+C61+C62+C63+C64+C65</f>
        <v>30417.620000000003</v>
      </c>
      <c r="D66" s="195">
        <f aca="true" t="shared" si="20" ref="D66:K66">D59+D60+D61+D62+D63+D64+D65</f>
        <v>8166.639999999999</v>
      </c>
      <c r="E66" s="195">
        <f t="shared" si="20"/>
        <v>8166.639999999999</v>
      </c>
      <c r="F66" s="195">
        <f t="shared" si="20"/>
        <v>0</v>
      </c>
      <c r="G66" s="195">
        <f t="shared" si="20"/>
        <v>0</v>
      </c>
      <c r="H66" s="195">
        <f t="shared" si="20"/>
        <v>0</v>
      </c>
      <c r="I66" s="195">
        <f t="shared" si="20"/>
        <v>0</v>
      </c>
      <c r="J66" s="195">
        <f t="shared" si="20"/>
        <v>0</v>
      </c>
      <c r="K66" s="226">
        <f t="shared" si="20"/>
        <v>67680</v>
      </c>
      <c r="L66" s="251">
        <f t="shared" si="18"/>
        <v>26.848385902644583</v>
      </c>
      <c r="M66" s="251">
        <f t="shared" si="19"/>
        <v>12.066548463356973</v>
      </c>
    </row>
    <row r="67" spans="1:13" ht="12" customHeight="1">
      <c r="A67" s="88">
        <v>3131</v>
      </c>
      <c r="B67" s="8" t="s">
        <v>35</v>
      </c>
      <c r="C67" s="194">
        <v>0</v>
      </c>
      <c r="D67" s="194"/>
      <c r="E67" s="194"/>
      <c r="F67" s="194"/>
      <c r="G67" s="198"/>
      <c r="H67" s="198"/>
      <c r="I67" s="198"/>
      <c r="J67" s="198">
        <f>D67-E67-F67</f>
        <v>0</v>
      </c>
      <c r="K67" s="224">
        <v>0</v>
      </c>
      <c r="L67" s="250">
        <f t="shared" si="18"/>
        <v>0</v>
      </c>
      <c r="M67" s="250">
        <f t="shared" si="19"/>
        <v>0</v>
      </c>
    </row>
    <row r="68" spans="1:13" ht="12.75">
      <c r="A68" s="88">
        <v>3132</v>
      </c>
      <c r="B68" s="286" t="s">
        <v>213</v>
      </c>
      <c r="C68" s="200">
        <v>269666.24</v>
      </c>
      <c r="D68" s="194">
        <v>295035.46</v>
      </c>
      <c r="E68" s="194">
        <v>279167.04</v>
      </c>
      <c r="F68" s="194"/>
      <c r="G68" s="198"/>
      <c r="H68" s="198"/>
      <c r="I68" s="198"/>
      <c r="J68" s="295">
        <f>D68-E68-F68</f>
        <v>15868.420000000042</v>
      </c>
      <c r="K68" s="233">
        <v>604513</v>
      </c>
      <c r="L68" s="250">
        <f t="shared" si="18"/>
        <v>109.40763664001842</v>
      </c>
      <c r="M68" s="250">
        <f t="shared" si="19"/>
        <v>48.80547812867548</v>
      </c>
    </row>
    <row r="69" spans="1:13" ht="12.75" customHeight="1">
      <c r="A69" s="88">
        <v>3133</v>
      </c>
      <c r="B69" s="286" t="s">
        <v>214</v>
      </c>
      <c r="C69" s="200">
        <v>29866.77</v>
      </c>
      <c r="D69" s="194">
        <v>32358.69</v>
      </c>
      <c r="E69" s="194">
        <v>30618.28</v>
      </c>
      <c r="F69" s="194"/>
      <c r="G69" s="198"/>
      <c r="H69" s="198"/>
      <c r="I69" s="198"/>
      <c r="J69" s="295">
        <f>D69-E69-F69</f>
        <v>1740.4099999999999</v>
      </c>
      <c r="K69" s="233">
        <v>66301</v>
      </c>
      <c r="L69" s="250">
        <f t="shared" si="18"/>
        <v>108.3434532759987</v>
      </c>
      <c r="M69" s="250">
        <f t="shared" si="19"/>
        <v>48.80573445347732</v>
      </c>
    </row>
    <row r="70" spans="1:13" ht="12.75">
      <c r="A70" s="265">
        <v>313</v>
      </c>
      <c r="B70" s="23" t="s">
        <v>38</v>
      </c>
      <c r="C70" s="195">
        <f aca="true" t="shared" si="21" ref="C70:K70">C67+C68+C69</f>
        <v>299533.01</v>
      </c>
      <c r="D70" s="195">
        <f t="shared" si="21"/>
        <v>327394.15</v>
      </c>
      <c r="E70" s="195">
        <f t="shared" si="21"/>
        <v>309785.31999999995</v>
      </c>
      <c r="F70" s="195">
        <f t="shared" si="21"/>
        <v>0</v>
      </c>
      <c r="G70" s="195">
        <f>G67+G68+G69</f>
        <v>0</v>
      </c>
      <c r="H70" s="195">
        <f>H67+H68+H69</f>
        <v>0</v>
      </c>
      <c r="I70" s="195">
        <f>I67+I68+I69</f>
        <v>0</v>
      </c>
      <c r="J70" s="226">
        <f>J67+J68+J69</f>
        <v>17608.83000000004</v>
      </c>
      <c r="K70" s="225">
        <f t="shared" si="21"/>
        <v>670814</v>
      </c>
      <c r="L70" s="251">
        <f t="shared" si="18"/>
        <v>109.30152573167145</v>
      </c>
      <c r="M70" s="251">
        <f t="shared" si="19"/>
        <v>48.80550346295695</v>
      </c>
    </row>
    <row r="71" spans="1:13" ht="12.75">
      <c r="A71" s="88">
        <v>32111</v>
      </c>
      <c r="B71" s="286" t="s">
        <v>39</v>
      </c>
      <c r="C71" s="200">
        <v>2332.5</v>
      </c>
      <c r="D71" s="200">
        <v>5655</v>
      </c>
      <c r="E71" s="194">
        <v>0</v>
      </c>
      <c r="F71" s="200">
        <v>5355</v>
      </c>
      <c r="G71" s="274"/>
      <c r="H71" s="274"/>
      <c r="I71" s="274"/>
      <c r="J71" s="295">
        <f aca="true" t="shared" si="22" ref="J71:J77">D71-E71-F71</f>
        <v>300</v>
      </c>
      <c r="K71" s="224">
        <v>9500</v>
      </c>
      <c r="L71" s="250">
        <f t="shared" si="18"/>
        <v>242.443729903537</v>
      </c>
      <c r="M71" s="250">
        <f t="shared" si="19"/>
        <v>59.526315789473685</v>
      </c>
    </row>
    <row r="72" spans="1:13" ht="12" customHeight="1">
      <c r="A72" s="88">
        <v>32112</v>
      </c>
      <c r="B72" s="8" t="s">
        <v>140</v>
      </c>
      <c r="C72" s="200">
        <v>10331.01</v>
      </c>
      <c r="D72" s="200">
        <v>4961.29</v>
      </c>
      <c r="E72" s="194">
        <v>4961.29</v>
      </c>
      <c r="F72" s="200"/>
      <c r="G72" s="274"/>
      <c r="H72" s="274"/>
      <c r="I72" s="274"/>
      <c r="J72" s="295">
        <f t="shared" si="22"/>
        <v>0</v>
      </c>
      <c r="K72" s="224">
        <v>5452</v>
      </c>
      <c r="L72" s="250">
        <f t="shared" si="18"/>
        <v>48.023281363584005</v>
      </c>
      <c r="M72" s="250">
        <f t="shared" si="19"/>
        <v>90.9994497432135</v>
      </c>
    </row>
    <row r="73" spans="1:13" ht="12.75">
      <c r="A73" s="88">
        <v>32113</v>
      </c>
      <c r="B73" s="8" t="s">
        <v>141</v>
      </c>
      <c r="C73" s="200">
        <v>4347.5</v>
      </c>
      <c r="D73" s="200">
        <v>3562</v>
      </c>
      <c r="E73" s="194"/>
      <c r="F73" s="200">
        <v>3562</v>
      </c>
      <c r="G73" s="274"/>
      <c r="H73" s="274"/>
      <c r="I73" s="274"/>
      <c r="J73" s="198">
        <f t="shared" si="22"/>
        <v>0</v>
      </c>
      <c r="K73" s="224">
        <v>6000</v>
      </c>
      <c r="L73" s="250">
        <f t="shared" si="18"/>
        <v>81.93214491086832</v>
      </c>
      <c r="M73" s="250">
        <f t="shared" si="19"/>
        <v>59.36666666666667</v>
      </c>
    </row>
    <row r="74" spans="1:13" ht="12.75">
      <c r="A74" s="88">
        <v>32114</v>
      </c>
      <c r="B74" s="286" t="s">
        <v>142</v>
      </c>
      <c r="C74" s="194">
        <v>9130.8</v>
      </c>
      <c r="D74" s="200">
        <v>21469.69</v>
      </c>
      <c r="E74" s="194">
        <v>21469.69</v>
      </c>
      <c r="F74" s="200"/>
      <c r="G74" s="274"/>
      <c r="H74" s="274"/>
      <c r="I74" s="274"/>
      <c r="J74" s="295">
        <f t="shared" si="22"/>
        <v>0</v>
      </c>
      <c r="K74" s="224">
        <v>21551</v>
      </c>
      <c r="L74" s="250">
        <f t="shared" si="18"/>
        <v>235.13481841678714</v>
      </c>
      <c r="M74" s="250">
        <f t="shared" si="19"/>
        <v>99.62270892301981</v>
      </c>
    </row>
    <row r="75" spans="1:13" ht="12" customHeight="1">
      <c r="A75" s="88">
        <v>32115</v>
      </c>
      <c r="B75" s="286" t="s">
        <v>40</v>
      </c>
      <c r="C75" s="200">
        <v>4085.06</v>
      </c>
      <c r="D75" s="200">
        <v>11976.7</v>
      </c>
      <c r="E75" s="194"/>
      <c r="F75" s="200">
        <v>10936.7</v>
      </c>
      <c r="G75" s="274"/>
      <c r="H75" s="274"/>
      <c r="I75" s="274"/>
      <c r="J75" s="295">
        <f t="shared" si="22"/>
        <v>1040</v>
      </c>
      <c r="K75" s="224">
        <v>13500</v>
      </c>
      <c r="L75" s="250">
        <f t="shared" si="18"/>
        <v>293.1829642649068</v>
      </c>
      <c r="M75" s="250">
        <f t="shared" si="19"/>
        <v>88.7162962962963</v>
      </c>
    </row>
    <row r="76" spans="1:13" ht="12.75">
      <c r="A76" s="88">
        <v>32116</v>
      </c>
      <c r="B76" s="8" t="s">
        <v>176</v>
      </c>
      <c r="C76" s="200">
        <v>13184.6</v>
      </c>
      <c r="D76" s="200">
        <v>14231.96</v>
      </c>
      <c r="E76" s="194">
        <v>14231.96</v>
      </c>
      <c r="F76" s="200"/>
      <c r="G76" s="274"/>
      <c r="H76" s="274"/>
      <c r="I76" s="274"/>
      <c r="J76" s="295">
        <f t="shared" si="22"/>
        <v>0</v>
      </c>
      <c r="K76" s="224">
        <v>14666</v>
      </c>
      <c r="L76" s="250">
        <f t="shared" si="18"/>
        <v>107.94381323665488</v>
      </c>
      <c r="M76" s="250">
        <f t="shared" si="19"/>
        <v>97.04050184099276</v>
      </c>
    </row>
    <row r="77" spans="1:13" ht="12" customHeight="1">
      <c r="A77" s="88">
        <v>32119</v>
      </c>
      <c r="B77" s="8" t="s">
        <v>244</v>
      </c>
      <c r="C77" s="200">
        <v>176.5</v>
      </c>
      <c r="D77" s="200">
        <v>453.04</v>
      </c>
      <c r="E77" s="194">
        <v>453.04</v>
      </c>
      <c r="F77" s="200"/>
      <c r="G77" s="274"/>
      <c r="H77" s="274"/>
      <c r="I77" s="274"/>
      <c r="J77" s="295">
        <f t="shared" si="22"/>
        <v>0</v>
      </c>
      <c r="K77" s="224">
        <v>500</v>
      </c>
      <c r="L77" s="250">
        <f t="shared" si="18"/>
        <v>256.6798866855524</v>
      </c>
      <c r="M77" s="250">
        <f t="shared" si="19"/>
        <v>90.608</v>
      </c>
    </row>
    <row r="78" spans="1:13" ht="12.75">
      <c r="A78" s="112">
        <v>3211</v>
      </c>
      <c r="B78" s="25" t="s">
        <v>41</v>
      </c>
      <c r="C78" s="201">
        <f>C71+C72+C73+C74+C75+C76+C77</f>
        <v>43587.97</v>
      </c>
      <c r="D78" s="201">
        <f>D71+D72+D73+D74+D75+D76+D77</f>
        <v>62309.67999999999</v>
      </c>
      <c r="E78" s="201">
        <f aca="true" t="shared" si="23" ref="E78:K78">E71+E72+E73+E74+E75+E76+E77</f>
        <v>41115.98</v>
      </c>
      <c r="F78" s="201">
        <f t="shared" si="23"/>
        <v>19853.7</v>
      </c>
      <c r="G78" s="201">
        <f t="shared" si="23"/>
        <v>0</v>
      </c>
      <c r="H78" s="201">
        <f t="shared" si="23"/>
        <v>0</v>
      </c>
      <c r="I78" s="201">
        <f t="shared" si="23"/>
        <v>0</v>
      </c>
      <c r="J78" s="237">
        <f t="shared" si="23"/>
        <v>1340</v>
      </c>
      <c r="K78" s="237">
        <f t="shared" si="23"/>
        <v>71169</v>
      </c>
      <c r="L78" s="253">
        <f t="shared" si="18"/>
        <v>142.95155291700897</v>
      </c>
      <c r="M78" s="253">
        <f t="shared" si="19"/>
        <v>87.5517149320631</v>
      </c>
    </row>
    <row r="79" spans="1:13" ht="12.75">
      <c r="A79" s="88">
        <v>321211</v>
      </c>
      <c r="B79" s="8" t="s">
        <v>42</v>
      </c>
      <c r="C79" s="200">
        <v>55956.34</v>
      </c>
      <c r="D79" s="200">
        <v>72734.31</v>
      </c>
      <c r="E79" s="209"/>
      <c r="F79" s="200">
        <v>72734.31</v>
      </c>
      <c r="G79" s="274"/>
      <c r="H79" s="274"/>
      <c r="I79" s="274"/>
      <c r="J79" s="295">
        <v>0</v>
      </c>
      <c r="K79" s="233">
        <v>140460</v>
      </c>
      <c r="L79" s="250">
        <f t="shared" si="18"/>
        <v>129.98403755499376</v>
      </c>
      <c r="M79" s="250">
        <f t="shared" si="19"/>
        <v>51.782934643314825</v>
      </c>
    </row>
    <row r="80" spans="1:13" ht="12.75">
      <c r="A80" s="88">
        <v>321212</v>
      </c>
      <c r="B80" s="8" t="s">
        <v>240</v>
      </c>
      <c r="C80" s="200"/>
      <c r="D80" s="200">
        <v>2073.47</v>
      </c>
      <c r="E80" s="209"/>
      <c r="F80" s="200"/>
      <c r="G80" s="274"/>
      <c r="H80" s="274"/>
      <c r="I80" s="274"/>
      <c r="J80" s="295">
        <v>2073.47</v>
      </c>
      <c r="K80" s="233">
        <v>2000</v>
      </c>
      <c r="L80" s="250">
        <f t="shared" si="18"/>
        <v>0</v>
      </c>
      <c r="M80" s="250">
        <f t="shared" si="19"/>
        <v>103.67349999999999</v>
      </c>
    </row>
    <row r="81" spans="1:13" ht="12" customHeight="1" thickBot="1">
      <c r="A81" s="112">
        <v>3212</v>
      </c>
      <c r="B81" s="25" t="s">
        <v>42</v>
      </c>
      <c r="C81" s="201">
        <f>C79+C80</f>
        <v>55956.34</v>
      </c>
      <c r="D81" s="201">
        <f aca="true" t="shared" si="24" ref="D81:K81">D79+D80</f>
        <v>74807.78</v>
      </c>
      <c r="E81" s="201">
        <f t="shared" si="24"/>
        <v>0</v>
      </c>
      <c r="F81" s="201">
        <f t="shared" si="24"/>
        <v>72734.31</v>
      </c>
      <c r="G81" s="201">
        <f t="shared" si="24"/>
        <v>0</v>
      </c>
      <c r="H81" s="201">
        <f t="shared" si="24"/>
        <v>0</v>
      </c>
      <c r="I81" s="201">
        <f t="shared" si="24"/>
        <v>0</v>
      </c>
      <c r="J81" s="237">
        <f t="shared" si="24"/>
        <v>2073.47</v>
      </c>
      <c r="K81" s="237">
        <f t="shared" si="24"/>
        <v>142460</v>
      </c>
      <c r="L81" s="253">
        <f t="shared" si="18"/>
        <v>133.68955153249837</v>
      </c>
      <c r="M81" s="253">
        <f t="shared" si="19"/>
        <v>52.51142776919837</v>
      </c>
    </row>
    <row r="82" spans="1:13" ht="15" customHeight="1" thickBot="1">
      <c r="A82" s="355" t="s">
        <v>4</v>
      </c>
      <c r="B82" s="356" t="s">
        <v>5</v>
      </c>
      <c r="C82" s="219" t="s">
        <v>6</v>
      </c>
      <c r="D82" s="219" t="s">
        <v>7</v>
      </c>
      <c r="E82" s="219" t="s">
        <v>8</v>
      </c>
      <c r="F82" s="276" t="s">
        <v>10</v>
      </c>
      <c r="G82" s="279"/>
      <c r="H82" s="281" t="s">
        <v>12</v>
      </c>
      <c r="I82" s="281" t="s">
        <v>13</v>
      </c>
      <c r="J82" s="280"/>
      <c r="K82" s="277" t="s">
        <v>14</v>
      </c>
      <c r="L82" s="219" t="s">
        <v>15</v>
      </c>
      <c r="M82" s="219" t="s">
        <v>15</v>
      </c>
    </row>
    <row r="83" spans="1:13" ht="15.75" customHeight="1">
      <c r="A83" s="355"/>
      <c r="B83" s="357"/>
      <c r="C83" s="220" t="s">
        <v>269</v>
      </c>
      <c r="D83" s="220" t="s">
        <v>270</v>
      </c>
      <c r="E83" s="220" t="s">
        <v>9</v>
      </c>
      <c r="F83" s="220" t="s">
        <v>11</v>
      </c>
      <c r="G83" s="278" t="s">
        <v>229</v>
      </c>
      <c r="H83" s="278" t="s">
        <v>231</v>
      </c>
      <c r="I83" s="290" t="s">
        <v>230</v>
      </c>
      <c r="J83" s="278" t="s">
        <v>232</v>
      </c>
      <c r="K83" s="220" t="s">
        <v>265</v>
      </c>
      <c r="L83" s="248" t="s">
        <v>264</v>
      </c>
      <c r="M83" s="285" t="s">
        <v>266</v>
      </c>
    </row>
    <row r="84" spans="1:13" ht="12.75">
      <c r="A84" s="88">
        <v>32131</v>
      </c>
      <c r="B84" s="8" t="s">
        <v>43</v>
      </c>
      <c r="C84" s="194">
        <v>19615.99</v>
      </c>
      <c r="D84" s="194">
        <v>22049</v>
      </c>
      <c r="E84" s="194">
        <v>20849</v>
      </c>
      <c r="F84" s="194">
        <v>1200</v>
      </c>
      <c r="G84" s="194"/>
      <c r="H84" s="194"/>
      <c r="I84" s="194"/>
      <c r="J84" s="223">
        <f>D84-E84-F84</f>
        <v>0</v>
      </c>
      <c r="K84" s="224">
        <v>23564</v>
      </c>
      <c r="L84" s="250">
        <f t="shared" si="18"/>
        <v>112.40319759543107</v>
      </c>
      <c r="M84" s="250">
        <f t="shared" si="19"/>
        <v>93.57070106942794</v>
      </c>
    </row>
    <row r="85" spans="1:13" ht="12.75">
      <c r="A85" s="88">
        <v>32132</v>
      </c>
      <c r="B85" s="8" t="s">
        <v>44</v>
      </c>
      <c r="C85" s="194"/>
      <c r="D85" s="194">
        <v>3225</v>
      </c>
      <c r="E85" s="194"/>
      <c r="F85" s="194">
        <v>2975</v>
      </c>
      <c r="G85" s="198"/>
      <c r="H85" s="198"/>
      <c r="I85" s="198"/>
      <c r="J85" s="295">
        <v>250</v>
      </c>
      <c r="K85" s="224">
        <v>3600</v>
      </c>
      <c r="L85" s="250"/>
      <c r="M85" s="250">
        <f t="shared" si="19"/>
        <v>89.58333333333334</v>
      </c>
    </row>
    <row r="86" spans="1:13" ht="12.75">
      <c r="A86" s="112">
        <v>3213</v>
      </c>
      <c r="B86" s="25" t="s">
        <v>45</v>
      </c>
      <c r="C86" s="201">
        <f>C84+C85</f>
        <v>19615.99</v>
      </c>
      <c r="D86" s="201">
        <f>D84+D85</f>
        <v>25274</v>
      </c>
      <c r="E86" s="201">
        <f aca="true" t="shared" si="25" ref="E86:K86">E84+E85</f>
        <v>20849</v>
      </c>
      <c r="F86" s="201">
        <f t="shared" si="25"/>
        <v>4175</v>
      </c>
      <c r="G86" s="201">
        <f t="shared" si="25"/>
        <v>0</v>
      </c>
      <c r="H86" s="201">
        <f t="shared" si="25"/>
        <v>0</v>
      </c>
      <c r="I86" s="201">
        <f t="shared" si="25"/>
        <v>0</v>
      </c>
      <c r="J86" s="237">
        <f t="shared" si="25"/>
        <v>250</v>
      </c>
      <c r="K86" s="237">
        <f t="shared" si="25"/>
        <v>27164</v>
      </c>
      <c r="L86" s="253">
        <f t="shared" si="18"/>
        <v>128.84386666184068</v>
      </c>
      <c r="M86" s="253">
        <f t="shared" si="19"/>
        <v>93.04226181711088</v>
      </c>
    </row>
    <row r="87" spans="1:13" ht="12.75">
      <c r="A87" s="265">
        <v>321</v>
      </c>
      <c r="B87" s="23" t="s">
        <v>46</v>
      </c>
      <c r="C87" s="195">
        <f>C78+C81+C86</f>
        <v>119160.3</v>
      </c>
      <c r="D87" s="195">
        <f>D78+D81+D86</f>
        <v>162391.46</v>
      </c>
      <c r="E87" s="195">
        <f>E78+E81+E86</f>
        <v>61964.98</v>
      </c>
      <c r="F87" s="82">
        <f>F78+F81+F86</f>
        <v>96763.01</v>
      </c>
      <c r="G87" s="82">
        <f>G78+G81+G86</f>
        <v>0</v>
      </c>
      <c r="H87" s="82"/>
      <c r="I87" s="82"/>
      <c r="J87" s="226">
        <f>J78+J81+J86</f>
        <v>3663.47</v>
      </c>
      <c r="K87" s="234">
        <f>K78+K81+K86</f>
        <v>240793</v>
      </c>
      <c r="L87" s="251">
        <f t="shared" si="18"/>
        <v>136.27983481075492</v>
      </c>
      <c r="M87" s="251">
        <f t="shared" si="19"/>
        <v>67.44027442658216</v>
      </c>
    </row>
    <row r="88" spans="1:13" ht="12.75">
      <c r="A88" s="88">
        <v>32211</v>
      </c>
      <c r="B88" s="8" t="s">
        <v>47</v>
      </c>
      <c r="C88" s="194">
        <v>7007.15</v>
      </c>
      <c r="D88" s="194">
        <v>3316.42</v>
      </c>
      <c r="E88" s="194"/>
      <c r="F88" s="194">
        <v>3316.42</v>
      </c>
      <c r="G88" s="198"/>
      <c r="H88" s="198"/>
      <c r="I88" s="198"/>
      <c r="J88" s="198">
        <f aca="true" t="shared" si="26" ref="J88:J93">D88-E88-F88</f>
        <v>0</v>
      </c>
      <c r="K88" s="224">
        <v>13000</v>
      </c>
      <c r="L88" s="250">
        <f t="shared" si="18"/>
        <v>47.32908529145231</v>
      </c>
      <c r="M88" s="250">
        <f t="shared" si="19"/>
        <v>25.510923076923074</v>
      </c>
    </row>
    <row r="89" spans="1:13" ht="12.75">
      <c r="A89" s="88">
        <v>32212</v>
      </c>
      <c r="B89" s="8" t="s">
        <v>48</v>
      </c>
      <c r="C89" s="194">
        <v>2197.5</v>
      </c>
      <c r="D89" s="194">
        <v>2332.5</v>
      </c>
      <c r="E89" s="194"/>
      <c r="F89" s="194">
        <v>2227.5</v>
      </c>
      <c r="G89" s="295">
        <v>105</v>
      </c>
      <c r="H89" s="198"/>
      <c r="I89" s="198"/>
      <c r="J89" s="198">
        <v>0</v>
      </c>
      <c r="K89" s="224">
        <v>15605</v>
      </c>
      <c r="L89" s="250">
        <f t="shared" si="18"/>
        <v>106.14334470989762</v>
      </c>
      <c r="M89" s="250">
        <f t="shared" si="19"/>
        <v>14.947132329381606</v>
      </c>
    </row>
    <row r="90" spans="1:13" ht="12.75">
      <c r="A90" s="88">
        <v>32214</v>
      </c>
      <c r="B90" s="8" t="s">
        <v>49</v>
      </c>
      <c r="C90" s="194">
        <v>5265.23</v>
      </c>
      <c r="D90" s="194">
        <v>4978.9</v>
      </c>
      <c r="E90" s="194"/>
      <c r="F90" s="194">
        <v>4978.9</v>
      </c>
      <c r="G90" s="198"/>
      <c r="H90" s="198"/>
      <c r="I90" s="198"/>
      <c r="J90" s="198">
        <f t="shared" si="26"/>
        <v>0</v>
      </c>
      <c r="K90" s="224">
        <v>9000</v>
      </c>
      <c r="L90" s="250">
        <f t="shared" si="18"/>
        <v>94.56187099139069</v>
      </c>
      <c r="M90" s="250">
        <f t="shared" si="19"/>
        <v>55.32111111111111</v>
      </c>
    </row>
    <row r="91" spans="1:13" ht="12.75">
      <c r="A91" s="88">
        <v>32216</v>
      </c>
      <c r="B91" s="8" t="s">
        <v>51</v>
      </c>
      <c r="C91" s="194">
        <v>3566.7</v>
      </c>
      <c r="D91" s="194">
        <v>5531.3</v>
      </c>
      <c r="E91" s="194"/>
      <c r="F91" s="194">
        <v>5531.3</v>
      </c>
      <c r="G91" s="198"/>
      <c r="H91" s="198"/>
      <c r="I91" s="198"/>
      <c r="J91" s="198">
        <f t="shared" si="26"/>
        <v>0</v>
      </c>
      <c r="K91" s="224">
        <v>7000</v>
      </c>
      <c r="L91" s="250">
        <f t="shared" si="18"/>
        <v>155.0817282081476</v>
      </c>
      <c r="M91" s="250">
        <f t="shared" si="19"/>
        <v>79.01857142857142</v>
      </c>
    </row>
    <row r="92" spans="1:13" ht="12.75" customHeight="1">
      <c r="A92" s="88">
        <v>322191</v>
      </c>
      <c r="B92" s="8" t="s">
        <v>158</v>
      </c>
      <c r="C92" s="194">
        <v>1197.5</v>
      </c>
      <c r="D92" s="194">
        <v>1251.5</v>
      </c>
      <c r="E92" s="194"/>
      <c r="F92" s="194">
        <v>1251.5</v>
      </c>
      <c r="G92" s="194"/>
      <c r="H92" s="194"/>
      <c r="I92" s="194"/>
      <c r="J92" s="194">
        <f t="shared" si="26"/>
        <v>0</v>
      </c>
      <c r="K92" s="224">
        <v>2000</v>
      </c>
      <c r="L92" s="250">
        <f t="shared" si="18"/>
        <v>104.50939457202506</v>
      </c>
      <c r="M92" s="250">
        <f t="shared" si="19"/>
        <v>62.575</v>
      </c>
    </row>
    <row r="93" spans="1:13" ht="12.75" customHeight="1">
      <c r="A93" s="88">
        <v>322192</v>
      </c>
      <c r="B93" s="8" t="s">
        <v>159</v>
      </c>
      <c r="C93" s="194">
        <v>1302.3</v>
      </c>
      <c r="D93" s="194">
        <v>1739.68</v>
      </c>
      <c r="E93" s="194"/>
      <c r="F93" s="194">
        <v>1739.68</v>
      </c>
      <c r="G93" s="202"/>
      <c r="H93" s="202"/>
      <c r="I93" s="202"/>
      <c r="J93" s="202">
        <f t="shared" si="26"/>
        <v>0</v>
      </c>
      <c r="K93" s="235">
        <v>4000</v>
      </c>
      <c r="L93" s="256">
        <f t="shared" si="18"/>
        <v>133.58519542348154</v>
      </c>
      <c r="M93" s="256">
        <f t="shared" si="19"/>
        <v>43.492000000000004</v>
      </c>
    </row>
    <row r="94" spans="1:13" ht="12.75" customHeight="1">
      <c r="A94" s="88">
        <v>322193</v>
      </c>
      <c r="B94" s="88" t="s">
        <v>160</v>
      </c>
      <c r="C94" s="192">
        <v>11633.62</v>
      </c>
      <c r="D94" s="192">
        <v>9402.05</v>
      </c>
      <c r="E94" s="78"/>
      <c r="F94" s="192">
        <v>9402.05</v>
      </c>
      <c r="G94" s="192"/>
      <c r="H94" s="192"/>
      <c r="I94" s="192"/>
      <c r="J94" s="192">
        <f>D94-E94-F94</f>
        <v>0</v>
      </c>
      <c r="K94" s="231">
        <v>16000</v>
      </c>
      <c r="L94" s="257">
        <f t="shared" si="18"/>
        <v>80.81792253829848</v>
      </c>
      <c r="M94" s="263">
        <f t="shared" si="19"/>
        <v>58.762812499999995</v>
      </c>
    </row>
    <row r="95" spans="1:13" ht="12.75" customHeight="1">
      <c r="A95" s="112">
        <v>32219</v>
      </c>
      <c r="B95" s="112" t="s">
        <v>161</v>
      </c>
      <c r="C95" s="203">
        <f aca="true" t="shared" si="27" ref="C95:K95">C92+C93+C94</f>
        <v>14133.420000000002</v>
      </c>
      <c r="D95" s="203">
        <f t="shared" si="27"/>
        <v>12393.23</v>
      </c>
      <c r="E95" s="203">
        <f t="shared" si="27"/>
        <v>0</v>
      </c>
      <c r="F95" s="203">
        <f t="shared" si="27"/>
        <v>12393.23</v>
      </c>
      <c r="G95" s="203">
        <f t="shared" si="27"/>
        <v>0</v>
      </c>
      <c r="H95" s="203">
        <f t="shared" si="27"/>
        <v>0</v>
      </c>
      <c r="I95" s="203">
        <f t="shared" si="27"/>
        <v>0</v>
      </c>
      <c r="J95" s="203">
        <f t="shared" si="27"/>
        <v>0</v>
      </c>
      <c r="K95" s="236">
        <f t="shared" si="27"/>
        <v>22000</v>
      </c>
      <c r="L95" s="253">
        <f t="shared" si="18"/>
        <v>87.687410407389</v>
      </c>
      <c r="M95" s="253">
        <f t="shared" si="19"/>
        <v>56.33286363636364</v>
      </c>
    </row>
    <row r="96" spans="1:13" ht="12.75">
      <c r="A96" s="112">
        <v>3221</v>
      </c>
      <c r="B96" s="288" t="s">
        <v>52</v>
      </c>
      <c r="C96" s="201">
        <f aca="true" t="shared" si="28" ref="C96:K96">C88+C89+C90+C91+C95</f>
        <v>32170</v>
      </c>
      <c r="D96" s="201">
        <f t="shared" si="28"/>
        <v>28552.35</v>
      </c>
      <c r="E96" s="201">
        <f t="shared" si="28"/>
        <v>0</v>
      </c>
      <c r="F96" s="201">
        <f t="shared" si="28"/>
        <v>28447.35</v>
      </c>
      <c r="G96" s="237">
        <f t="shared" si="28"/>
        <v>105</v>
      </c>
      <c r="H96" s="201">
        <f t="shared" si="28"/>
        <v>0</v>
      </c>
      <c r="I96" s="201">
        <f t="shared" si="28"/>
        <v>0</v>
      </c>
      <c r="J96" s="201">
        <f t="shared" si="28"/>
        <v>0</v>
      </c>
      <c r="K96" s="237">
        <f t="shared" si="28"/>
        <v>66605</v>
      </c>
      <c r="L96" s="253">
        <f t="shared" si="18"/>
        <v>88.75458501709666</v>
      </c>
      <c r="M96" s="253">
        <f t="shared" si="19"/>
        <v>42.86817806470985</v>
      </c>
    </row>
    <row r="97" spans="1:13" ht="12.75">
      <c r="A97" s="88">
        <v>32231</v>
      </c>
      <c r="B97" s="8" t="s">
        <v>53</v>
      </c>
      <c r="C97" s="194">
        <v>26867.68</v>
      </c>
      <c r="D97" s="194">
        <v>19777.99</v>
      </c>
      <c r="E97" s="194"/>
      <c r="F97" s="194">
        <v>18237.12</v>
      </c>
      <c r="G97" s="198"/>
      <c r="H97" s="198"/>
      <c r="I97" s="198"/>
      <c r="J97" s="295">
        <f>D97-E97-F97</f>
        <v>1540.8700000000026</v>
      </c>
      <c r="K97" s="224">
        <v>48000</v>
      </c>
      <c r="L97" s="258">
        <f t="shared" si="18"/>
        <v>73.61257094025238</v>
      </c>
      <c r="M97" s="250">
        <f t="shared" si="19"/>
        <v>41.20414583333334</v>
      </c>
    </row>
    <row r="98" spans="1:13" ht="12.75">
      <c r="A98" s="88">
        <v>32233</v>
      </c>
      <c r="B98" s="8" t="s">
        <v>54</v>
      </c>
      <c r="C98" s="194">
        <v>74991.02</v>
      </c>
      <c r="D98" s="194">
        <v>65421.01</v>
      </c>
      <c r="E98" s="194"/>
      <c r="F98" s="194">
        <v>65421.01</v>
      </c>
      <c r="G98" s="198"/>
      <c r="H98" s="198"/>
      <c r="I98" s="198"/>
      <c r="J98" s="198">
        <f>D98-E98-F98</f>
        <v>0</v>
      </c>
      <c r="K98" s="224">
        <v>108950</v>
      </c>
      <c r="L98" s="250">
        <f t="shared" si="18"/>
        <v>87.23845868478652</v>
      </c>
      <c r="M98" s="250">
        <f t="shared" si="19"/>
        <v>60.04681964203763</v>
      </c>
    </row>
    <row r="99" spans="1:13" ht="12.75">
      <c r="A99" s="88">
        <v>32234</v>
      </c>
      <c r="B99" s="8" t="s">
        <v>55</v>
      </c>
      <c r="C99" s="194"/>
      <c r="D99" s="194"/>
      <c r="E99" s="194"/>
      <c r="F99" s="194"/>
      <c r="G99" s="198"/>
      <c r="H99" s="198"/>
      <c r="I99" s="198"/>
      <c r="J99" s="198">
        <f>D99-E99-F99</f>
        <v>0</v>
      </c>
      <c r="K99" s="224"/>
      <c r="L99" s="250">
        <f t="shared" si="18"/>
        <v>0</v>
      </c>
      <c r="M99" s="250">
        <f t="shared" si="19"/>
        <v>0</v>
      </c>
    </row>
    <row r="100" spans="1:13" ht="12.75">
      <c r="A100" s="112">
        <v>3223</v>
      </c>
      <c r="B100" s="25" t="s">
        <v>56</v>
      </c>
      <c r="C100" s="201">
        <f aca="true" t="shared" si="29" ref="C100:K100">C97+C98+C99</f>
        <v>101858.70000000001</v>
      </c>
      <c r="D100" s="201">
        <f t="shared" si="29"/>
        <v>85199</v>
      </c>
      <c r="E100" s="201">
        <f t="shared" si="29"/>
        <v>0</v>
      </c>
      <c r="F100" s="201">
        <f t="shared" si="29"/>
        <v>83658.13</v>
      </c>
      <c r="G100" s="201">
        <f>G97+G98+G99</f>
        <v>0</v>
      </c>
      <c r="H100" s="201">
        <f>H97+H98+H99</f>
        <v>0</v>
      </c>
      <c r="I100" s="201">
        <f>I97+I98+I99</f>
        <v>0</v>
      </c>
      <c r="J100" s="237">
        <f>J97+J98+J99</f>
        <v>1540.8700000000026</v>
      </c>
      <c r="K100" s="238">
        <f t="shared" si="29"/>
        <v>156950</v>
      </c>
      <c r="L100" s="253">
        <f t="shared" si="18"/>
        <v>83.64430333393219</v>
      </c>
      <c r="M100" s="253">
        <f t="shared" si="19"/>
        <v>54.284166932144</v>
      </c>
    </row>
    <row r="101" spans="1:13" s="345" customFormat="1" ht="12.75">
      <c r="A101" s="310">
        <v>32241</v>
      </c>
      <c r="B101" s="353" t="s">
        <v>271</v>
      </c>
      <c r="C101" s="350">
        <v>3996.18</v>
      </c>
      <c r="D101" s="350">
        <v>732.45</v>
      </c>
      <c r="E101" s="350"/>
      <c r="F101" s="350">
        <v>732.45</v>
      </c>
      <c r="G101" s="351"/>
      <c r="H101" s="351"/>
      <c r="I101" s="351"/>
      <c r="J101" s="351"/>
      <c r="K101" s="352">
        <v>1000</v>
      </c>
      <c r="L101" s="332"/>
      <c r="M101" s="332"/>
    </row>
    <row r="102" spans="1:13" ht="12.75">
      <c r="A102" s="269">
        <v>322421</v>
      </c>
      <c r="B102" s="289" t="s">
        <v>162</v>
      </c>
      <c r="C102" s="204">
        <v>8113.39</v>
      </c>
      <c r="D102" s="204"/>
      <c r="E102" s="204"/>
      <c r="F102" s="204"/>
      <c r="G102" s="275"/>
      <c r="H102" s="275"/>
      <c r="I102" s="275"/>
      <c r="J102" s="198">
        <f>D102-E102-F102</f>
        <v>0</v>
      </c>
      <c r="K102" s="239">
        <v>3000</v>
      </c>
      <c r="L102" s="250">
        <f t="shared" si="18"/>
        <v>0</v>
      </c>
      <c r="M102" s="250">
        <f t="shared" si="19"/>
        <v>0</v>
      </c>
    </row>
    <row r="103" spans="1:13" ht="12.75">
      <c r="A103" s="269">
        <v>322422</v>
      </c>
      <c r="B103" s="289" t="s">
        <v>163</v>
      </c>
      <c r="C103" s="204">
        <v>3286.41</v>
      </c>
      <c r="D103" s="204">
        <v>810</v>
      </c>
      <c r="E103" s="204"/>
      <c r="F103" s="204">
        <v>810</v>
      </c>
      <c r="G103" s="275"/>
      <c r="H103" s="275"/>
      <c r="I103" s="275"/>
      <c r="J103" s="198">
        <f>D103-E103-F103</f>
        <v>0</v>
      </c>
      <c r="K103" s="239">
        <v>10000</v>
      </c>
      <c r="L103" s="250">
        <f t="shared" si="18"/>
        <v>24.64695518818407</v>
      </c>
      <c r="M103" s="250">
        <f t="shared" si="19"/>
        <v>8.1</v>
      </c>
    </row>
    <row r="104" spans="1:13" ht="12.75">
      <c r="A104" s="269">
        <v>322423</v>
      </c>
      <c r="B104" s="289" t="s">
        <v>221</v>
      </c>
      <c r="C104" s="204"/>
      <c r="D104" s="204">
        <v>22226.76</v>
      </c>
      <c r="E104" s="204"/>
      <c r="F104" s="204">
        <v>2190.41</v>
      </c>
      <c r="G104" s="275"/>
      <c r="H104" s="275"/>
      <c r="I104" s="275"/>
      <c r="J104" s="295">
        <f>D104-E104-F104</f>
        <v>20036.35</v>
      </c>
      <c r="K104" s="239">
        <v>23050</v>
      </c>
      <c r="L104" s="250">
        <f t="shared" si="18"/>
        <v>0</v>
      </c>
      <c r="M104" s="250">
        <f t="shared" si="19"/>
        <v>96.42845986984815</v>
      </c>
    </row>
    <row r="105" spans="1:13" ht="12.75">
      <c r="A105" s="88">
        <v>322424</v>
      </c>
      <c r="B105" s="286" t="s">
        <v>165</v>
      </c>
      <c r="C105" s="194">
        <v>20156.84</v>
      </c>
      <c r="D105" s="194">
        <v>11909.58</v>
      </c>
      <c r="E105" s="194"/>
      <c r="F105" s="194">
        <v>11909.58</v>
      </c>
      <c r="G105" s="198"/>
      <c r="H105" s="198"/>
      <c r="I105" s="198"/>
      <c r="J105" s="198">
        <f>D105-E105-F105</f>
        <v>0</v>
      </c>
      <c r="K105" s="224">
        <v>9240</v>
      </c>
      <c r="L105" s="250">
        <f t="shared" si="18"/>
        <v>59.084558889190966</v>
      </c>
      <c r="M105" s="250">
        <f t="shared" si="19"/>
        <v>128.89155844155843</v>
      </c>
    </row>
    <row r="106" spans="1:13" ht="12.75">
      <c r="A106" s="88">
        <v>32244</v>
      </c>
      <c r="B106" s="286" t="s">
        <v>224</v>
      </c>
      <c r="C106" s="194"/>
      <c r="D106" s="194">
        <v>465.1</v>
      </c>
      <c r="E106" s="194"/>
      <c r="F106" s="194">
        <v>465.1</v>
      </c>
      <c r="G106" s="198"/>
      <c r="H106" s="198"/>
      <c r="I106" s="198"/>
      <c r="J106" s="198">
        <f>D106-E106-F106</f>
        <v>0</v>
      </c>
      <c r="K106" s="224">
        <v>1000</v>
      </c>
      <c r="L106" s="250">
        <f t="shared" si="18"/>
        <v>0</v>
      </c>
      <c r="M106" s="250">
        <f t="shared" si="19"/>
        <v>46.51</v>
      </c>
    </row>
    <row r="107" spans="1:13" ht="12.75">
      <c r="A107" s="112">
        <v>3224</v>
      </c>
      <c r="B107" s="288" t="s">
        <v>57</v>
      </c>
      <c r="C107" s="201">
        <f>SUM(C101:C106)</f>
        <v>35552.82</v>
      </c>
      <c r="D107" s="201">
        <f aca="true" t="shared" si="30" ref="D107:K107">SUM(D101:D106)</f>
        <v>36143.89</v>
      </c>
      <c r="E107" s="201">
        <f t="shared" si="30"/>
        <v>0</v>
      </c>
      <c r="F107" s="201">
        <f t="shared" si="30"/>
        <v>16107.539999999999</v>
      </c>
      <c r="G107" s="201">
        <f t="shared" si="30"/>
        <v>0</v>
      </c>
      <c r="H107" s="201">
        <f t="shared" si="30"/>
        <v>0</v>
      </c>
      <c r="I107" s="201">
        <f t="shared" si="30"/>
        <v>0</v>
      </c>
      <c r="J107" s="237">
        <f t="shared" si="30"/>
        <v>20036.35</v>
      </c>
      <c r="K107" s="237">
        <f t="shared" si="30"/>
        <v>47290</v>
      </c>
      <c r="L107" s="253">
        <f t="shared" si="18"/>
        <v>101.66251228453889</v>
      </c>
      <c r="M107" s="253">
        <f t="shared" si="19"/>
        <v>76.43030238951152</v>
      </c>
    </row>
    <row r="108" spans="1:13" ht="12" customHeight="1">
      <c r="A108" s="88">
        <v>32251</v>
      </c>
      <c r="B108" s="8" t="s">
        <v>58</v>
      </c>
      <c r="C108" s="194">
        <v>4700.23</v>
      </c>
      <c r="D108" s="194">
        <v>579.86</v>
      </c>
      <c r="E108" s="194"/>
      <c r="F108" s="194">
        <v>579.86</v>
      </c>
      <c r="G108" s="198"/>
      <c r="H108" s="198"/>
      <c r="I108" s="198"/>
      <c r="J108" s="198">
        <v>0</v>
      </c>
      <c r="K108" s="224">
        <v>3500</v>
      </c>
      <c r="L108" s="250">
        <f t="shared" si="18"/>
        <v>12.336843090657267</v>
      </c>
      <c r="M108" s="250">
        <f t="shared" si="19"/>
        <v>16.56742857142857</v>
      </c>
    </row>
    <row r="109" spans="1:13" ht="12.75">
      <c r="A109" s="112">
        <v>3225</v>
      </c>
      <c r="B109" s="25" t="s">
        <v>58</v>
      </c>
      <c r="C109" s="201">
        <f aca="true" t="shared" si="31" ref="C109:K109">C108</f>
        <v>4700.23</v>
      </c>
      <c r="D109" s="201">
        <f t="shared" si="31"/>
        <v>579.86</v>
      </c>
      <c r="E109" s="201">
        <f t="shared" si="31"/>
        <v>0</v>
      </c>
      <c r="F109" s="201">
        <f t="shared" si="31"/>
        <v>579.86</v>
      </c>
      <c r="G109" s="201">
        <f>G108</f>
        <v>0</v>
      </c>
      <c r="H109" s="201">
        <f>H108</f>
        <v>0</v>
      </c>
      <c r="I109" s="201">
        <f>I108</f>
        <v>0</v>
      </c>
      <c r="J109" s="201">
        <f>J108</f>
        <v>0</v>
      </c>
      <c r="K109" s="238">
        <f t="shared" si="31"/>
        <v>3500</v>
      </c>
      <c r="L109" s="253">
        <f t="shared" si="18"/>
        <v>12.336843090657267</v>
      </c>
      <c r="M109" s="253">
        <f t="shared" si="19"/>
        <v>16.56742857142857</v>
      </c>
    </row>
    <row r="110" spans="1:13" ht="12.75">
      <c r="A110" s="266">
        <v>32271</v>
      </c>
      <c r="B110" s="287" t="s">
        <v>215</v>
      </c>
      <c r="C110" s="196"/>
      <c r="D110" s="196">
        <v>140</v>
      </c>
      <c r="E110" s="196"/>
      <c r="F110" s="196">
        <v>140</v>
      </c>
      <c r="G110" s="196"/>
      <c r="H110" s="196"/>
      <c r="I110" s="196"/>
      <c r="J110" s="196"/>
      <c r="K110" s="227">
        <v>4000</v>
      </c>
      <c r="L110" s="252">
        <f t="shared" si="18"/>
        <v>0</v>
      </c>
      <c r="M110" s="252">
        <f t="shared" si="19"/>
        <v>3.5000000000000004</v>
      </c>
    </row>
    <row r="111" spans="1:13" ht="12.75">
      <c r="A111" s="112">
        <v>3227</v>
      </c>
      <c r="B111" s="288" t="s">
        <v>215</v>
      </c>
      <c r="C111" s="201">
        <f aca="true" t="shared" si="32" ref="C111:K111">C110</f>
        <v>0</v>
      </c>
      <c r="D111" s="201">
        <f t="shared" si="32"/>
        <v>140</v>
      </c>
      <c r="E111" s="201">
        <f t="shared" si="32"/>
        <v>0</v>
      </c>
      <c r="F111" s="201">
        <f t="shared" si="32"/>
        <v>140</v>
      </c>
      <c r="G111" s="201">
        <f>G110</f>
        <v>0</v>
      </c>
      <c r="H111" s="201">
        <f>H110</f>
        <v>0</v>
      </c>
      <c r="I111" s="201">
        <f>I110</f>
        <v>0</v>
      </c>
      <c r="J111" s="201">
        <f>J110</f>
        <v>0</v>
      </c>
      <c r="K111" s="237">
        <f t="shared" si="32"/>
        <v>4000</v>
      </c>
      <c r="L111" s="253">
        <f t="shared" si="18"/>
        <v>0</v>
      </c>
      <c r="M111" s="253">
        <f t="shared" si="19"/>
        <v>3.5000000000000004</v>
      </c>
    </row>
    <row r="112" spans="1:13" ht="12.75" customHeight="1">
      <c r="A112" s="265">
        <v>322</v>
      </c>
      <c r="B112" s="23" t="s">
        <v>59</v>
      </c>
      <c r="C112" s="195">
        <f aca="true" t="shared" si="33" ref="C112:K112">C96+C100+C107+C109+C111</f>
        <v>174281.75000000003</v>
      </c>
      <c r="D112" s="195">
        <f t="shared" si="33"/>
        <v>150615.09999999998</v>
      </c>
      <c r="E112" s="195">
        <f t="shared" si="33"/>
        <v>0</v>
      </c>
      <c r="F112" s="195">
        <f t="shared" si="33"/>
        <v>128932.88</v>
      </c>
      <c r="G112" s="226">
        <f>G96+G100+G107+G109+G111</f>
        <v>105</v>
      </c>
      <c r="H112" s="195">
        <f>H96+H100+H107+H109+H111</f>
        <v>0</v>
      </c>
      <c r="I112" s="195">
        <f>I96+I100+I107+I109+I111</f>
        <v>0</v>
      </c>
      <c r="J112" s="226">
        <f>J96+J100+J107+J109+J111</f>
        <v>21577.22</v>
      </c>
      <c r="K112" s="226">
        <f t="shared" si="33"/>
        <v>278345</v>
      </c>
      <c r="L112" s="251">
        <f t="shared" si="18"/>
        <v>86.42046571141267</v>
      </c>
      <c r="M112" s="251">
        <f t="shared" si="19"/>
        <v>54.11094145754368</v>
      </c>
    </row>
    <row r="113" spans="1:13" ht="12.75">
      <c r="A113" s="88">
        <v>32311</v>
      </c>
      <c r="B113" s="286" t="s">
        <v>60</v>
      </c>
      <c r="C113" s="194">
        <v>5791.08</v>
      </c>
      <c r="D113" s="194">
        <v>5748.41</v>
      </c>
      <c r="E113" s="194"/>
      <c r="F113" s="194">
        <v>5748.41</v>
      </c>
      <c r="G113" s="198"/>
      <c r="H113" s="198"/>
      <c r="I113" s="198"/>
      <c r="J113" s="198">
        <f>D113-E113-F113</f>
        <v>0</v>
      </c>
      <c r="K113" s="224">
        <v>11000</v>
      </c>
      <c r="L113" s="250">
        <f t="shared" si="18"/>
        <v>99.26317716211828</v>
      </c>
      <c r="M113" s="250">
        <f t="shared" si="19"/>
        <v>52.258272727272725</v>
      </c>
    </row>
    <row r="114" spans="1:13" ht="12.75">
      <c r="A114" s="88">
        <v>32313</v>
      </c>
      <c r="B114" s="8" t="s">
        <v>62</v>
      </c>
      <c r="C114" s="194">
        <v>3228.17</v>
      </c>
      <c r="D114" s="194">
        <v>2188.87</v>
      </c>
      <c r="E114" s="194"/>
      <c r="F114" s="194">
        <v>2163.87</v>
      </c>
      <c r="G114" s="194"/>
      <c r="H114" s="194"/>
      <c r="I114" s="194"/>
      <c r="J114" s="194">
        <v>25</v>
      </c>
      <c r="K114" s="224">
        <v>7500</v>
      </c>
      <c r="L114" s="250">
        <f t="shared" si="18"/>
        <v>67.8052890647023</v>
      </c>
      <c r="M114" s="250">
        <f t="shared" si="19"/>
        <v>29.18493333333333</v>
      </c>
    </row>
    <row r="115" spans="1:13" ht="12.75">
      <c r="A115" s="88">
        <v>32319</v>
      </c>
      <c r="B115" s="8" t="s">
        <v>63</v>
      </c>
      <c r="C115" s="194">
        <v>41</v>
      </c>
      <c r="D115" s="194">
        <v>11433.07</v>
      </c>
      <c r="E115" s="194"/>
      <c r="F115" s="194">
        <v>117.07</v>
      </c>
      <c r="G115" s="223">
        <v>11316</v>
      </c>
      <c r="H115" s="194"/>
      <c r="I115" s="194"/>
      <c r="J115" s="223"/>
      <c r="K115" s="224">
        <v>14000</v>
      </c>
      <c r="L115" s="250">
        <f>IF(C115&lt;&gt;0,D115/C115*100,0)</f>
        <v>27885.536585365855</v>
      </c>
      <c r="M115" s="250">
        <f>IF(K115&lt;&gt;0,D115/K115*100,0)</f>
        <v>81.66478571428571</v>
      </c>
    </row>
    <row r="116" spans="1:13" ht="12.75">
      <c r="A116" s="112">
        <v>3231</v>
      </c>
      <c r="B116" s="288" t="s">
        <v>64</v>
      </c>
      <c r="C116" s="201">
        <f aca="true" t="shared" si="34" ref="C116:K116">C113+C114+C115</f>
        <v>9060.25</v>
      </c>
      <c r="D116" s="201">
        <f t="shared" si="34"/>
        <v>19370.35</v>
      </c>
      <c r="E116" s="201">
        <f t="shared" si="34"/>
        <v>0</v>
      </c>
      <c r="F116" s="201">
        <f t="shared" si="34"/>
        <v>8029.349999999999</v>
      </c>
      <c r="G116" s="237">
        <f>G113+G114+G115</f>
        <v>11316</v>
      </c>
      <c r="H116" s="201">
        <f>H113+H114+H115</f>
        <v>0</v>
      </c>
      <c r="I116" s="201">
        <f>I113+I114+I115</f>
        <v>0</v>
      </c>
      <c r="J116" s="237">
        <f>J113+J114+J115</f>
        <v>25</v>
      </c>
      <c r="K116" s="237">
        <f t="shared" si="34"/>
        <v>32500</v>
      </c>
      <c r="L116" s="253">
        <f aca="true" t="shared" si="35" ref="L116:L165">IF(C116&lt;&gt;0,D116/C116*100,0)</f>
        <v>213.79487320990037</v>
      </c>
      <c r="M116" s="253">
        <f aca="true" t="shared" si="36" ref="M116:M165">IF(K116&lt;&gt;0,D116/K116*100,0)</f>
        <v>59.601076923076924</v>
      </c>
    </row>
    <row r="117" spans="1:13" ht="12" customHeight="1">
      <c r="A117" s="88">
        <v>32321</v>
      </c>
      <c r="B117" s="8" t="s">
        <v>65</v>
      </c>
      <c r="C117" s="194"/>
      <c r="D117" s="194">
        <v>108960.7</v>
      </c>
      <c r="E117" s="194"/>
      <c r="F117" s="194">
        <v>108960.7</v>
      </c>
      <c r="G117" s="198"/>
      <c r="H117" s="198"/>
      <c r="I117" s="198"/>
      <c r="J117" s="198">
        <f>D117-E117-F117</f>
        <v>0</v>
      </c>
      <c r="K117" s="224">
        <v>1000</v>
      </c>
      <c r="L117" s="250">
        <f t="shared" si="35"/>
        <v>0</v>
      </c>
      <c r="M117" s="250">
        <f t="shared" si="36"/>
        <v>10896.07</v>
      </c>
    </row>
    <row r="118" spans="1:13" ht="12.75" customHeight="1">
      <c r="A118" s="88">
        <v>323221</v>
      </c>
      <c r="B118" s="8" t="s">
        <v>166</v>
      </c>
      <c r="C118" s="194">
        <v>1515.92</v>
      </c>
      <c r="D118" s="194"/>
      <c r="E118" s="194"/>
      <c r="F118" s="194"/>
      <c r="G118" s="198"/>
      <c r="H118" s="198"/>
      <c r="I118" s="198"/>
      <c r="J118" s="198">
        <f>D118-E118-F118</f>
        <v>0</v>
      </c>
      <c r="K118" s="224">
        <v>4000</v>
      </c>
      <c r="L118" s="250">
        <f t="shared" si="35"/>
        <v>0</v>
      </c>
      <c r="M118" s="250">
        <f t="shared" si="36"/>
        <v>0</v>
      </c>
    </row>
    <row r="119" spans="1:13" ht="12.75">
      <c r="A119" s="88">
        <v>323222</v>
      </c>
      <c r="B119" s="8" t="s">
        <v>167</v>
      </c>
      <c r="C119" s="194">
        <v>12073.37</v>
      </c>
      <c r="D119" s="194">
        <v>5022.68</v>
      </c>
      <c r="E119" s="194"/>
      <c r="F119" s="194">
        <v>5022.68</v>
      </c>
      <c r="G119" s="198"/>
      <c r="H119" s="198"/>
      <c r="I119" s="198"/>
      <c r="J119" s="198">
        <f>D119-E119-F119</f>
        <v>0</v>
      </c>
      <c r="K119" s="224">
        <v>8210</v>
      </c>
      <c r="L119" s="250">
        <f t="shared" si="35"/>
        <v>41.60130932788443</v>
      </c>
      <c r="M119" s="250">
        <f t="shared" si="36"/>
        <v>61.17758830694275</v>
      </c>
    </row>
    <row r="120" spans="1:13" ht="12.75">
      <c r="A120" s="88">
        <v>323223</v>
      </c>
      <c r="B120" s="286" t="s">
        <v>168</v>
      </c>
      <c r="C120" s="194">
        <v>625</v>
      </c>
      <c r="D120" s="194"/>
      <c r="E120" s="194"/>
      <c r="F120" s="194"/>
      <c r="G120" s="198"/>
      <c r="H120" s="198"/>
      <c r="I120" s="198"/>
      <c r="J120" s="198">
        <f>D120-E120-F120</f>
        <v>0</v>
      </c>
      <c r="K120" s="224">
        <v>4040</v>
      </c>
      <c r="L120" s="250">
        <f t="shared" si="35"/>
        <v>0</v>
      </c>
      <c r="M120" s="250">
        <f t="shared" si="36"/>
        <v>0</v>
      </c>
    </row>
    <row r="121" spans="1:13" ht="12.75">
      <c r="A121" s="88">
        <v>323224</v>
      </c>
      <c r="B121" s="8" t="s">
        <v>169</v>
      </c>
      <c r="C121" s="194">
        <v>6154.7</v>
      </c>
      <c r="D121" s="194">
        <v>3770.02</v>
      </c>
      <c r="E121" s="194"/>
      <c r="F121" s="194">
        <v>3770.02</v>
      </c>
      <c r="G121" s="198"/>
      <c r="H121" s="198"/>
      <c r="I121" s="198"/>
      <c r="J121" s="198">
        <f>D121-E121-F121</f>
        <v>0</v>
      </c>
      <c r="K121" s="224">
        <v>11000</v>
      </c>
      <c r="L121" s="250">
        <f t="shared" si="35"/>
        <v>61.25432596227274</v>
      </c>
      <c r="M121" s="250">
        <f t="shared" si="36"/>
        <v>34.272909090909096</v>
      </c>
    </row>
    <row r="122" spans="1:13" ht="12.75">
      <c r="A122" s="112">
        <v>32322</v>
      </c>
      <c r="B122" s="25" t="s">
        <v>66</v>
      </c>
      <c r="C122" s="201">
        <f aca="true" t="shared" si="37" ref="C122:K122">SUM(C118:C121)</f>
        <v>20368.99</v>
      </c>
      <c r="D122" s="201">
        <f t="shared" si="37"/>
        <v>8792.7</v>
      </c>
      <c r="E122" s="201">
        <f t="shared" si="37"/>
        <v>0</v>
      </c>
      <c r="F122" s="201">
        <f t="shared" si="37"/>
        <v>8792.7</v>
      </c>
      <c r="G122" s="201">
        <f>SUM(G118:G121)</f>
        <v>0</v>
      </c>
      <c r="H122" s="201">
        <f>SUM(H118:H121)</f>
        <v>0</v>
      </c>
      <c r="I122" s="201">
        <f>SUM(I118:I121)</f>
        <v>0</v>
      </c>
      <c r="J122" s="201">
        <f>SUM(J118:J121)</f>
        <v>0</v>
      </c>
      <c r="K122" s="238">
        <f t="shared" si="37"/>
        <v>27250</v>
      </c>
      <c r="L122" s="253">
        <f t="shared" si="35"/>
        <v>43.16708879527164</v>
      </c>
      <c r="M122" s="253">
        <f t="shared" si="36"/>
        <v>32.26678899082569</v>
      </c>
    </row>
    <row r="123" spans="1:13" ht="12" customHeight="1" thickBot="1">
      <c r="A123" s="88">
        <v>32329</v>
      </c>
      <c r="B123" s="8" t="s">
        <v>67</v>
      </c>
      <c r="C123" s="194">
        <v>788.04</v>
      </c>
      <c r="D123" s="194">
        <v>687.49</v>
      </c>
      <c r="E123" s="194"/>
      <c r="F123" s="194">
        <v>687.49</v>
      </c>
      <c r="G123" s="198"/>
      <c r="H123" s="198"/>
      <c r="I123" s="198"/>
      <c r="J123" s="198">
        <f>D123-E123-F123</f>
        <v>0</v>
      </c>
      <c r="K123" s="224">
        <v>3000</v>
      </c>
      <c r="L123" s="250">
        <f t="shared" si="35"/>
        <v>87.24049540632456</v>
      </c>
      <c r="M123" s="250">
        <f t="shared" si="36"/>
        <v>22.916333333333334</v>
      </c>
    </row>
    <row r="124" spans="1:13" ht="21.75" thickBot="1">
      <c r="A124" s="355" t="s">
        <v>4</v>
      </c>
      <c r="B124" s="356" t="s">
        <v>5</v>
      </c>
      <c r="C124" s="219" t="s">
        <v>6</v>
      </c>
      <c r="D124" s="219" t="s">
        <v>7</v>
      </c>
      <c r="E124" s="219" t="s">
        <v>8</v>
      </c>
      <c r="F124" s="276" t="s">
        <v>10</v>
      </c>
      <c r="G124" s="279"/>
      <c r="H124" s="281" t="s">
        <v>12</v>
      </c>
      <c r="I124" s="281" t="s">
        <v>13</v>
      </c>
      <c r="J124" s="280"/>
      <c r="K124" s="277" t="s">
        <v>14</v>
      </c>
      <c r="L124" s="219" t="s">
        <v>15</v>
      </c>
      <c r="M124" s="219" t="s">
        <v>15</v>
      </c>
    </row>
    <row r="125" spans="1:13" ht="15.75" customHeight="1">
      <c r="A125" s="355"/>
      <c r="B125" s="357"/>
      <c r="C125" s="220" t="s">
        <v>269</v>
      </c>
      <c r="D125" s="220" t="s">
        <v>270</v>
      </c>
      <c r="E125" s="220" t="s">
        <v>9</v>
      </c>
      <c r="F125" s="220" t="s">
        <v>11</v>
      </c>
      <c r="G125" s="278" t="s">
        <v>229</v>
      </c>
      <c r="H125" s="278" t="s">
        <v>231</v>
      </c>
      <c r="I125" s="290" t="s">
        <v>230</v>
      </c>
      <c r="J125" s="278" t="s">
        <v>232</v>
      </c>
      <c r="K125" s="220" t="s">
        <v>265</v>
      </c>
      <c r="L125" s="248" t="s">
        <v>264</v>
      </c>
      <c r="M125" s="285" t="s">
        <v>266</v>
      </c>
    </row>
    <row r="126" spans="1:13" ht="12.75">
      <c r="A126" s="112">
        <v>3232</v>
      </c>
      <c r="B126" s="25" t="s">
        <v>68</v>
      </c>
      <c r="C126" s="201">
        <f aca="true" t="shared" si="38" ref="C126:K126">C117+C122+C123</f>
        <v>21157.030000000002</v>
      </c>
      <c r="D126" s="201">
        <f t="shared" si="38"/>
        <v>118440.89</v>
      </c>
      <c r="E126" s="201">
        <f t="shared" si="38"/>
        <v>0</v>
      </c>
      <c r="F126" s="201">
        <f t="shared" si="38"/>
        <v>118440.89</v>
      </c>
      <c r="G126" s="201">
        <f>G117+G122+G123</f>
        <v>0</v>
      </c>
      <c r="H126" s="201">
        <f>H117+H122+H123</f>
        <v>0</v>
      </c>
      <c r="I126" s="201">
        <f>I117+I122+I123</f>
        <v>0</v>
      </c>
      <c r="J126" s="201">
        <f>J117+J122+J123</f>
        <v>0</v>
      </c>
      <c r="K126" s="238">
        <f t="shared" si="38"/>
        <v>31250</v>
      </c>
      <c r="L126" s="253">
        <f t="shared" si="35"/>
        <v>559.8181313728817</v>
      </c>
      <c r="M126" s="253">
        <f t="shared" si="36"/>
        <v>379.01084799999995</v>
      </c>
    </row>
    <row r="127" spans="1:13" ht="12.75">
      <c r="A127" s="88">
        <v>32332</v>
      </c>
      <c r="B127" s="8" t="s">
        <v>69</v>
      </c>
      <c r="C127" s="194">
        <v>900</v>
      </c>
      <c r="D127" s="194"/>
      <c r="E127" s="194"/>
      <c r="F127" s="194"/>
      <c r="G127" s="198"/>
      <c r="H127" s="198"/>
      <c r="I127" s="198"/>
      <c r="J127" s="198">
        <v>0</v>
      </c>
      <c r="K127" s="224">
        <v>10100</v>
      </c>
      <c r="L127" s="250">
        <f t="shared" si="35"/>
        <v>0</v>
      </c>
      <c r="M127" s="250">
        <f t="shared" si="36"/>
        <v>0</v>
      </c>
    </row>
    <row r="128" spans="1:13" ht="12.75">
      <c r="A128" s="88">
        <v>32334</v>
      </c>
      <c r="B128" s="8" t="s">
        <v>70</v>
      </c>
      <c r="C128" s="194"/>
      <c r="D128" s="194"/>
      <c r="E128" s="194"/>
      <c r="F128" s="194"/>
      <c r="G128" s="198"/>
      <c r="H128" s="198"/>
      <c r="I128" s="198"/>
      <c r="J128" s="198">
        <f>D128-E128-F128</f>
        <v>0</v>
      </c>
      <c r="K128" s="224">
        <v>0</v>
      </c>
      <c r="L128" s="250">
        <f t="shared" si="35"/>
        <v>0</v>
      </c>
      <c r="M128" s="250">
        <f t="shared" si="36"/>
        <v>0</v>
      </c>
    </row>
    <row r="129" spans="1:13" ht="12.75">
      <c r="A129" s="88">
        <v>32339</v>
      </c>
      <c r="B129" s="8" t="s">
        <v>71</v>
      </c>
      <c r="C129" s="194">
        <v>480</v>
      </c>
      <c r="D129" s="194">
        <v>480</v>
      </c>
      <c r="E129" s="194"/>
      <c r="F129" s="194">
        <v>480</v>
      </c>
      <c r="G129" s="198"/>
      <c r="H129" s="198"/>
      <c r="I129" s="198"/>
      <c r="J129" s="198">
        <f>D129-E129-F129</f>
        <v>0</v>
      </c>
      <c r="K129" s="224">
        <v>1000</v>
      </c>
      <c r="L129" s="250">
        <f t="shared" si="35"/>
        <v>100</v>
      </c>
      <c r="M129" s="250">
        <f t="shared" si="36"/>
        <v>48</v>
      </c>
    </row>
    <row r="130" spans="1:13" ht="12.75" customHeight="1">
      <c r="A130" s="112">
        <v>3233</v>
      </c>
      <c r="B130" s="25" t="s">
        <v>72</v>
      </c>
      <c r="C130" s="201">
        <f aca="true" t="shared" si="39" ref="C130:K130">C127+C128+C129</f>
        <v>1380</v>
      </c>
      <c r="D130" s="201">
        <f t="shared" si="39"/>
        <v>480</v>
      </c>
      <c r="E130" s="201">
        <f t="shared" si="39"/>
        <v>0</v>
      </c>
      <c r="F130" s="201">
        <f t="shared" si="39"/>
        <v>480</v>
      </c>
      <c r="G130" s="201">
        <f>G127+G128+G129</f>
        <v>0</v>
      </c>
      <c r="H130" s="201">
        <f>H127+H128+H129</f>
        <v>0</v>
      </c>
      <c r="I130" s="201">
        <f>I127+I128+I129</f>
        <v>0</v>
      </c>
      <c r="J130" s="201">
        <f>J127+J128+J129</f>
        <v>0</v>
      </c>
      <c r="K130" s="238">
        <f t="shared" si="39"/>
        <v>11100</v>
      </c>
      <c r="L130" s="253">
        <f t="shared" si="35"/>
        <v>34.78260869565217</v>
      </c>
      <c r="M130" s="253">
        <f t="shared" si="36"/>
        <v>4.324324324324325</v>
      </c>
    </row>
    <row r="131" spans="1:13" ht="12.75">
      <c r="A131" s="88">
        <v>32341</v>
      </c>
      <c r="B131" s="8" t="s">
        <v>73</v>
      </c>
      <c r="C131" s="194">
        <v>3862.62</v>
      </c>
      <c r="D131" s="194">
        <v>2660.13</v>
      </c>
      <c r="E131" s="194"/>
      <c r="F131" s="194">
        <v>2660.13</v>
      </c>
      <c r="G131" s="198"/>
      <c r="H131" s="198"/>
      <c r="I131" s="198"/>
      <c r="J131" s="198">
        <f>D131-E131-F131</f>
        <v>0</v>
      </c>
      <c r="K131" s="224">
        <v>8000</v>
      </c>
      <c r="L131" s="250">
        <f t="shared" si="35"/>
        <v>68.86854000652407</v>
      </c>
      <c r="M131" s="250">
        <f t="shared" si="36"/>
        <v>33.251625000000004</v>
      </c>
    </row>
    <row r="132" spans="1:13" ht="12.75">
      <c r="A132" s="88">
        <v>32342</v>
      </c>
      <c r="B132" s="8" t="s">
        <v>74</v>
      </c>
      <c r="C132" s="194">
        <v>11372.38</v>
      </c>
      <c r="D132" s="194">
        <v>8954.75</v>
      </c>
      <c r="E132" s="194"/>
      <c r="F132" s="194">
        <v>8954.75</v>
      </c>
      <c r="G132" s="198"/>
      <c r="H132" s="198"/>
      <c r="I132" s="198"/>
      <c r="J132" s="198">
        <f>D132-E132-F132</f>
        <v>0</v>
      </c>
      <c r="K132" s="224">
        <v>22000</v>
      </c>
      <c r="L132" s="250">
        <f t="shared" si="35"/>
        <v>78.74121336079168</v>
      </c>
      <c r="M132" s="250">
        <f t="shared" si="36"/>
        <v>40.70340909090909</v>
      </c>
    </row>
    <row r="133" spans="1:13" ht="12.75">
      <c r="A133" s="88">
        <v>32344</v>
      </c>
      <c r="B133" s="8" t="s">
        <v>172</v>
      </c>
      <c r="C133" s="194"/>
      <c r="D133" s="194"/>
      <c r="E133" s="194"/>
      <c r="F133" s="194"/>
      <c r="G133" s="198"/>
      <c r="H133" s="198"/>
      <c r="I133" s="198"/>
      <c r="J133" s="198">
        <f>D133-E133-F133</f>
        <v>0</v>
      </c>
      <c r="K133" s="224">
        <v>0</v>
      </c>
      <c r="L133" s="250">
        <f t="shared" si="35"/>
        <v>0</v>
      </c>
      <c r="M133" s="250">
        <f t="shared" si="36"/>
        <v>0</v>
      </c>
    </row>
    <row r="134" spans="1:13" ht="12.75">
      <c r="A134" s="268">
        <v>32349</v>
      </c>
      <c r="B134" s="50" t="s">
        <v>77</v>
      </c>
      <c r="C134" s="202">
        <v>2541.58</v>
      </c>
      <c r="D134" s="202">
        <v>1090.89</v>
      </c>
      <c r="E134" s="202"/>
      <c r="F134" s="202">
        <v>1090.89</v>
      </c>
      <c r="G134" s="202"/>
      <c r="H134" s="202"/>
      <c r="I134" s="202"/>
      <c r="J134" s="202">
        <f>D134-E134-F134</f>
        <v>0</v>
      </c>
      <c r="K134" s="235">
        <v>5200</v>
      </c>
      <c r="L134" s="256">
        <f t="shared" si="35"/>
        <v>42.921725855570166</v>
      </c>
      <c r="M134" s="256">
        <f t="shared" si="36"/>
        <v>20.978653846153847</v>
      </c>
    </row>
    <row r="135" spans="1:13" ht="12.75">
      <c r="A135" s="267">
        <v>3234</v>
      </c>
      <c r="B135" s="108" t="s">
        <v>78</v>
      </c>
      <c r="C135" s="205">
        <f>SUM(C131:C134)</f>
        <v>17776.58</v>
      </c>
      <c r="D135" s="205">
        <f>SUM(D131:D134)</f>
        <v>12705.77</v>
      </c>
      <c r="E135" s="205">
        <f>SUM(E131:E134)</f>
        <v>0</v>
      </c>
      <c r="F135" s="205">
        <f>SUM(F131:F134)</f>
        <v>12705.77</v>
      </c>
      <c r="G135" s="205"/>
      <c r="H135" s="205"/>
      <c r="I135" s="205"/>
      <c r="J135" s="205">
        <f>SUM(J131:J134)</f>
        <v>0</v>
      </c>
      <c r="K135" s="232">
        <f>SUM(K131:K134)</f>
        <v>35200</v>
      </c>
      <c r="L135" s="259">
        <f t="shared" si="35"/>
        <v>71.47477186275425</v>
      </c>
      <c r="M135" s="259">
        <f t="shared" si="36"/>
        <v>36.095937500000005</v>
      </c>
    </row>
    <row r="136" spans="1:13" ht="12.75">
      <c r="A136" s="88">
        <v>32352</v>
      </c>
      <c r="B136" s="286" t="s">
        <v>79</v>
      </c>
      <c r="C136" s="194">
        <v>36837.5</v>
      </c>
      <c r="D136" s="194">
        <v>33250</v>
      </c>
      <c r="E136" s="194"/>
      <c r="F136" s="194">
        <v>33250</v>
      </c>
      <c r="G136" s="198"/>
      <c r="H136" s="198"/>
      <c r="I136" s="198"/>
      <c r="J136" s="198">
        <f>D136-E136-F136</f>
        <v>0</v>
      </c>
      <c r="K136" s="224">
        <v>70000</v>
      </c>
      <c r="L136" s="250">
        <f t="shared" si="35"/>
        <v>90.26128266033254</v>
      </c>
      <c r="M136" s="250">
        <f t="shared" si="36"/>
        <v>47.5</v>
      </c>
    </row>
    <row r="137" spans="1:13" ht="12.75">
      <c r="A137" s="88">
        <v>32354</v>
      </c>
      <c r="B137" s="286" t="s">
        <v>272</v>
      </c>
      <c r="C137" s="194"/>
      <c r="D137" s="194">
        <v>3891.58</v>
      </c>
      <c r="E137" s="194"/>
      <c r="F137" s="194">
        <v>3891.58</v>
      </c>
      <c r="G137" s="198"/>
      <c r="H137" s="198"/>
      <c r="I137" s="198"/>
      <c r="J137" s="198">
        <f>D137-E137-F137</f>
        <v>0</v>
      </c>
      <c r="K137" s="224">
        <v>3900</v>
      </c>
      <c r="L137" s="250">
        <f t="shared" si="35"/>
        <v>0</v>
      </c>
      <c r="M137" s="250">
        <f t="shared" si="36"/>
        <v>99.78410256410257</v>
      </c>
    </row>
    <row r="138" spans="1:13" ht="12.75">
      <c r="A138" s="112">
        <v>3235</v>
      </c>
      <c r="B138" s="25" t="s">
        <v>80</v>
      </c>
      <c r="C138" s="201">
        <f>C136+C137</f>
        <v>36837.5</v>
      </c>
      <c r="D138" s="201">
        <f>D136+D137</f>
        <v>37141.58</v>
      </c>
      <c r="E138" s="201">
        <f aca="true" t="shared" si="40" ref="E138:K138">E136+E137</f>
        <v>0</v>
      </c>
      <c r="F138" s="201">
        <f t="shared" si="40"/>
        <v>37141.58</v>
      </c>
      <c r="G138" s="201">
        <f t="shared" si="40"/>
        <v>0</v>
      </c>
      <c r="H138" s="201">
        <f t="shared" si="40"/>
        <v>0</v>
      </c>
      <c r="I138" s="201">
        <f t="shared" si="40"/>
        <v>0</v>
      </c>
      <c r="J138" s="201">
        <f t="shared" si="40"/>
        <v>0</v>
      </c>
      <c r="K138" s="237">
        <f t="shared" si="40"/>
        <v>73900</v>
      </c>
      <c r="L138" s="291">
        <f>L136</f>
        <v>90.26128266033254</v>
      </c>
      <c r="M138" s="291">
        <f>M136</f>
        <v>47.5</v>
      </c>
    </row>
    <row r="139" spans="1:13" ht="12.75">
      <c r="A139" s="88">
        <v>32361</v>
      </c>
      <c r="B139" s="8" t="s">
        <v>81</v>
      </c>
      <c r="C139" s="194">
        <v>4672</v>
      </c>
      <c r="D139" s="194">
        <v>4526</v>
      </c>
      <c r="E139" s="194"/>
      <c r="F139" s="194">
        <v>4526</v>
      </c>
      <c r="G139" s="198"/>
      <c r="H139" s="198"/>
      <c r="I139" s="198"/>
      <c r="J139" s="198">
        <f>D139-E139-F139</f>
        <v>0</v>
      </c>
      <c r="K139" s="224">
        <v>10000</v>
      </c>
      <c r="L139" s="250">
        <f t="shared" si="35"/>
        <v>96.875</v>
      </c>
      <c r="M139" s="250">
        <f t="shared" si="36"/>
        <v>45.26</v>
      </c>
    </row>
    <row r="140" spans="1:13" s="188" customFormat="1" ht="12.75">
      <c r="A140" s="112">
        <v>3236</v>
      </c>
      <c r="B140" s="25" t="s">
        <v>82</v>
      </c>
      <c r="C140" s="201">
        <f aca="true" t="shared" si="41" ref="C140:K140">C139</f>
        <v>4672</v>
      </c>
      <c r="D140" s="201">
        <f t="shared" si="41"/>
        <v>4526</v>
      </c>
      <c r="E140" s="201">
        <f t="shared" si="41"/>
        <v>0</v>
      </c>
      <c r="F140" s="201">
        <f t="shared" si="41"/>
        <v>4526</v>
      </c>
      <c r="G140" s="201">
        <f>G139</f>
        <v>0</v>
      </c>
      <c r="H140" s="201">
        <f>H139</f>
        <v>0</v>
      </c>
      <c r="I140" s="201">
        <f>I139</f>
        <v>0</v>
      </c>
      <c r="J140" s="201">
        <f>J139</f>
        <v>0</v>
      </c>
      <c r="K140" s="238">
        <f t="shared" si="41"/>
        <v>10000</v>
      </c>
      <c r="L140" s="253">
        <f t="shared" si="35"/>
        <v>96.875</v>
      </c>
      <c r="M140" s="253">
        <f t="shared" si="36"/>
        <v>45.26</v>
      </c>
    </row>
    <row r="141" spans="1:13" ht="12.75">
      <c r="A141" s="88">
        <v>32371</v>
      </c>
      <c r="B141" s="8" t="s">
        <v>83</v>
      </c>
      <c r="C141" s="194"/>
      <c r="D141" s="194">
        <v>0</v>
      </c>
      <c r="E141" s="194"/>
      <c r="F141" s="194">
        <v>0</v>
      </c>
      <c r="G141" s="198">
        <v>0</v>
      </c>
      <c r="H141" s="198"/>
      <c r="I141" s="198"/>
      <c r="J141" s="198"/>
      <c r="K141" s="224"/>
      <c r="L141" s="250">
        <f t="shared" si="35"/>
        <v>0</v>
      </c>
      <c r="M141" s="250">
        <f t="shared" si="36"/>
        <v>0</v>
      </c>
    </row>
    <row r="142" spans="1:13" ht="12.75">
      <c r="A142" s="88">
        <v>32372</v>
      </c>
      <c r="B142" s="8" t="s">
        <v>84</v>
      </c>
      <c r="C142" s="194">
        <v>16048.04</v>
      </c>
      <c r="D142" s="194">
        <v>611.71</v>
      </c>
      <c r="E142" s="194"/>
      <c r="F142" s="194">
        <v>611.71</v>
      </c>
      <c r="G142" s="198"/>
      <c r="H142" s="198"/>
      <c r="I142" s="198"/>
      <c r="J142" s="295">
        <f>D142-E142-F142</f>
        <v>0</v>
      </c>
      <c r="K142" s="224">
        <v>3000</v>
      </c>
      <c r="L142" s="250">
        <f t="shared" si="35"/>
        <v>3.811742742415896</v>
      </c>
      <c r="M142" s="250">
        <f t="shared" si="36"/>
        <v>20.390333333333334</v>
      </c>
    </row>
    <row r="143" spans="1:13" ht="12.75" customHeight="1">
      <c r="A143" s="88">
        <v>32377</v>
      </c>
      <c r="B143" s="8" t="s">
        <v>236</v>
      </c>
      <c r="C143" s="194"/>
      <c r="D143" s="194"/>
      <c r="E143" s="194"/>
      <c r="F143" s="194"/>
      <c r="G143" s="198"/>
      <c r="H143" s="198"/>
      <c r="I143" s="198"/>
      <c r="J143" s="198">
        <f>D143-E143-F143</f>
        <v>0</v>
      </c>
      <c r="K143" s="224"/>
      <c r="L143" s="250">
        <f t="shared" si="35"/>
        <v>0</v>
      </c>
      <c r="M143" s="250">
        <f t="shared" si="36"/>
        <v>0</v>
      </c>
    </row>
    <row r="144" spans="1:13" ht="12.75">
      <c r="A144" s="88">
        <v>32379</v>
      </c>
      <c r="B144" s="8" t="s">
        <v>85</v>
      </c>
      <c r="C144" s="194"/>
      <c r="D144" s="194">
        <v>7755</v>
      </c>
      <c r="E144" s="194"/>
      <c r="F144" s="194">
        <v>375</v>
      </c>
      <c r="G144" s="198">
        <v>7380</v>
      </c>
      <c r="H144" s="295"/>
      <c r="I144" s="198"/>
      <c r="J144" s="198"/>
      <c r="K144" s="224">
        <v>16600</v>
      </c>
      <c r="L144" s="250">
        <f t="shared" si="35"/>
        <v>0</v>
      </c>
      <c r="M144" s="250">
        <f t="shared" si="36"/>
        <v>46.71686746987952</v>
      </c>
    </row>
    <row r="145" spans="1:13" ht="12.75">
      <c r="A145" s="112">
        <v>3237</v>
      </c>
      <c r="B145" s="25" t="s">
        <v>86</v>
      </c>
      <c r="C145" s="201">
        <f aca="true" t="shared" si="42" ref="C145:K145">SUM(C141:C144)</f>
        <v>16048.04</v>
      </c>
      <c r="D145" s="201">
        <f t="shared" si="42"/>
        <v>8366.71</v>
      </c>
      <c r="E145" s="201">
        <f t="shared" si="42"/>
        <v>0</v>
      </c>
      <c r="F145" s="201">
        <f t="shared" si="42"/>
        <v>986.71</v>
      </c>
      <c r="G145" s="201">
        <f t="shared" si="42"/>
        <v>7380</v>
      </c>
      <c r="H145" s="237">
        <f t="shared" si="42"/>
        <v>0</v>
      </c>
      <c r="I145" s="201">
        <f t="shared" si="42"/>
        <v>0</v>
      </c>
      <c r="J145" s="237">
        <f t="shared" si="42"/>
        <v>0</v>
      </c>
      <c r="K145" s="238">
        <f t="shared" si="42"/>
        <v>19600</v>
      </c>
      <c r="L145" s="253">
        <f t="shared" si="35"/>
        <v>52.13540095862172</v>
      </c>
      <c r="M145" s="253">
        <f t="shared" si="36"/>
        <v>42.68729591836734</v>
      </c>
    </row>
    <row r="146" spans="1:13" ht="12.75">
      <c r="A146" s="88">
        <v>32382</v>
      </c>
      <c r="B146" s="8" t="s">
        <v>183</v>
      </c>
      <c r="C146" s="194"/>
      <c r="D146" s="194"/>
      <c r="E146" s="194"/>
      <c r="F146" s="194"/>
      <c r="G146" s="198"/>
      <c r="H146" s="198"/>
      <c r="I146" s="198"/>
      <c r="J146" s="198">
        <f>D146-E146-F146</f>
        <v>0</v>
      </c>
      <c r="K146" s="224">
        <v>2900</v>
      </c>
      <c r="L146" s="250">
        <f t="shared" si="35"/>
        <v>0</v>
      </c>
      <c r="M146" s="250">
        <f t="shared" si="36"/>
        <v>0</v>
      </c>
    </row>
    <row r="147" spans="1:13" ht="12.75">
      <c r="A147" s="88">
        <v>32389</v>
      </c>
      <c r="B147" s="8" t="s">
        <v>87</v>
      </c>
      <c r="C147" s="194">
        <v>3226.68</v>
      </c>
      <c r="D147" s="194">
        <v>3226.68</v>
      </c>
      <c r="E147" s="194"/>
      <c r="F147" s="194">
        <v>3226.68</v>
      </c>
      <c r="G147" s="198"/>
      <c r="H147" s="198"/>
      <c r="I147" s="198"/>
      <c r="J147" s="198">
        <f>D147-E147-F147</f>
        <v>0</v>
      </c>
      <c r="K147" s="224">
        <v>8000</v>
      </c>
      <c r="L147" s="250">
        <f t="shared" si="35"/>
        <v>100</v>
      </c>
      <c r="M147" s="250">
        <f t="shared" si="36"/>
        <v>40.3335</v>
      </c>
    </row>
    <row r="148" spans="1:13" ht="12.75">
      <c r="A148" s="112">
        <v>3238</v>
      </c>
      <c r="B148" s="25" t="s">
        <v>88</v>
      </c>
      <c r="C148" s="206">
        <f>C146+C147</f>
        <v>3226.68</v>
      </c>
      <c r="D148" s="206">
        <f aca="true" t="shared" si="43" ref="D148:K148">D146+D147</f>
        <v>3226.68</v>
      </c>
      <c r="E148" s="206">
        <f t="shared" si="43"/>
        <v>0</v>
      </c>
      <c r="F148" s="206">
        <f t="shared" si="43"/>
        <v>3226.68</v>
      </c>
      <c r="G148" s="206">
        <f t="shared" si="43"/>
        <v>0</v>
      </c>
      <c r="H148" s="206">
        <f t="shared" si="43"/>
        <v>0</v>
      </c>
      <c r="I148" s="206">
        <f t="shared" si="43"/>
        <v>0</v>
      </c>
      <c r="J148" s="206">
        <f t="shared" si="43"/>
        <v>0</v>
      </c>
      <c r="K148" s="240">
        <f t="shared" si="43"/>
        <v>10900</v>
      </c>
      <c r="L148" s="253">
        <f t="shared" si="35"/>
        <v>100</v>
      </c>
      <c r="M148" s="253">
        <f t="shared" si="36"/>
        <v>29.602568807339445</v>
      </c>
    </row>
    <row r="149" spans="1:13" ht="12.75">
      <c r="A149" s="88">
        <v>32391</v>
      </c>
      <c r="B149" s="8" t="s">
        <v>89</v>
      </c>
      <c r="C149" s="194"/>
      <c r="D149" s="194">
        <v>2093.75</v>
      </c>
      <c r="E149" s="194"/>
      <c r="F149" s="194">
        <v>2093.75</v>
      </c>
      <c r="G149" s="198"/>
      <c r="H149" s="198"/>
      <c r="I149" s="198"/>
      <c r="J149" s="198">
        <f>D149-E149-F149</f>
        <v>0</v>
      </c>
      <c r="K149" s="224">
        <v>3000</v>
      </c>
      <c r="L149" s="250">
        <f t="shared" si="35"/>
        <v>0</v>
      </c>
      <c r="M149" s="250">
        <f t="shared" si="36"/>
        <v>69.79166666666666</v>
      </c>
    </row>
    <row r="150" spans="1:13" ht="12.75">
      <c r="A150" s="88">
        <v>32392</v>
      </c>
      <c r="B150" s="8" t="s">
        <v>239</v>
      </c>
      <c r="C150" s="194"/>
      <c r="D150" s="194"/>
      <c r="E150" s="194"/>
      <c r="F150" s="194"/>
      <c r="G150" s="198"/>
      <c r="H150" s="198"/>
      <c r="I150" s="198"/>
      <c r="J150" s="198"/>
      <c r="K150" s="224">
        <v>2000</v>
      </c>
      <c r="L150" s="250">
        <f t="shared" si="35"/>
        <v>0</v>
      </c>
      <c r="M150" s="250">
        <f t="shared" si="36"/>
        <v>0</v>
      </c>
    </row>
    <row r="151" spans="1:13" ht="11.25" customHeight="1">
      <c r="A151" s="88">
        <v>32393</v>
      </c>
      <c r="B151" s="8" t="s">
        <v>91</v>
      </c>
      <c r="C151" s="194"/>
      <c r="D151" s="194"/>
      <c r="E151" s="194"/>
      <c r="F151" s="194"/>
      <c r="G151" s="198"/>
      <c r="H151" s="198"/>
      <c r="I151" s="198"/>
      <c r="J151" s="198"/>
      <c r="K151" s="233">
        <v>500</v>
      </c>
      <c r="L151" s="250">
        <f t="shared" si="35"/>
        <v>0</v>
      </c>
      <c r="M151" s="250">
        <f t="shared" si="36"/>
        <v>0</v>
      </c>
    </row>
    <row r="152" spans="1:13" ht="11.25" customHeight="1">
      <c r="A152" s="88">
        <v>32395</v>
      </c>
      <c r="B152" s="8" t="s">
        <v>75</v>
      </c>
      <c r="C152" s="194"/>
      <c r="D152" s="194"/>
      <c r="E152" s="194"/>
      <c r="F152" s="194"/>
      <c r="G152" s="198"/>
      <c r="H152" s="198"/>
      <c r="I152" s="198"/>
      <c r="J152" s="198"/>
      <c r="K152" s="233">
        <v>3000</v>
      </c>
      <c r="L152" s="250">
        <f t="shared" si="35"/>
        <v>0</v>
      </c>
      <c r="M152" s="250">
        <f t="shared" si="36"/>
        <v>0</v>
      </c>
    </row>
    <row r="153" spans="1:13" ht="11.25" customHeight="1">
      <c r="A153" s="88">
        <v>32396</v>
      </c>
      <c r="B153" s="8" t="s">
        <v>222</v>
      </c>
      <c r="C153" s="194">
        <v>10275</v>
      </c>
      <c r="D153" s="194">
        <v>8562.5</v>
      </c>
      <c r="E153" s="194"/>
      <c r="F153" s="194">
        <v>8562.5</v>
      </c>
      <c r="G153" s="198"/>
      <c r="H153" s="198"/>
      <c r="I153" s="198"/>
      <c r="J153" s="198">
        <f>D153-E153-F153</f>
        <v>0</v>
      </c>
      <c r="K153" s="233">
        <v>20550</v>
      </c>
      <c r="L153" s="250">
        <f t="shared" si="35"/>
        <v>83.33333333333334</v>
      </c>
      <c r="M153" s="250">
        <f t="shared" si="36"/>
        <v>41.66666666666667</v>
      </c>
    </row>
    <row r="154" spans="1:13" ht="12.75">
      <c r="A154" s="88">
        <v>32399</v>
      </c>
      <c r="B154" s="8" t="s">
        <v>92</v>
      </c>
      <c r="C154" s="194">
        <v>350</v>
      </c>
      <c r="D154" s="194">
        <v>13271</v>
      </c>
      <c r="E154" s="194">
        <v>128</v>
      </c>
      <c r="F154" s="194">
        <v>13143</v>
      </c>
      <c r="G154" s="198"/>
      <c r="H154" s="198"/>
      <c r="I154" s="198"/>
      <c r="J154" s="198">
        <f>D154-E154-F154</f>
        <v>0</v>
      </c>
      <c r="K154" s="233">
        <v>2500</v>
      </c>
      <c r="L154" s="250">
        <f t="shared" si="35"/>
        <v>3791.714285714286</v>
      </c>
      <c r="M154" s="250">
        <f t="shared" si="36"/>
        <v>530.84</v>
      </c>
    </row>
    <row r="155" spans="1:13" ht="12.75">
      <c r="A155" s="112">
        <v>3239</v>
      </c>
      <c r="B155" s="25" t="s">
        <v>93</v>
      </c>
      <c r="C155" s="201">
        <f>C149+C150+C151+C152+C153+C154</f>
        <v>10625</v>
      </c>
      <c r="D155" s="201">
        <f aca="true" t="shared" si="44" ref="D155:J155">D149+D150+D151+D152+D153+D154</f>
        <v>23927.25</v>
      </c>
      <c r="E155" s="201">
        <f t="shared" si="44"/>
        <v>128</v>
      </c>
      <c r="F155" s="201">
        <f t="shared" si="44"/>
        <v>23799.25</v>
      </c>
      <c r="G155" s="201">
        <f t="shared" si="44"/>
        <v>0</v>
      </c>
      <c r="H155" s="201">
        <f t="shared" si="44"/>
        <v>0</v>
      </c>
      <c r="I155" s="201">
        <f t="shared" si="44"/>
        <v>0</v>
      </c>
      <c r="J155" s="201">
        <f t="shared" si="44"/>
        <v>0</v>
      </c>
      <c r="K155" s="237">
        <f>K149+K150+K151+K152+K153+K154</f>
        <v>31550</v>
      </c>
      <c r="L155" s="253">
        <f t="shared" si="35"/>
        <v>225.19764705882355</v>
      </c>
      <c r="M155" s="253">
        <f t="shared" si="36"/>
        <v>75.83914421553091</v>
      </c>
    </row>
    <row r="156" spans="1:13" ht="12.75">
      <c r="A156" s="265">
        <v>323</v>
      </c>
      <c r="B156" s="23" t="s">
        <v>94</v>
      </c>
      <c r="C156" s="195">
        <f aca="true" t="shared" si="45" ref="C156:K156">C116+C126+C130+C135+C138+C140+C145+C148+C155</f>
        <v>120783.07999999999</v>
      </c>
      <c r="D156" s="195">
        <f t="shared" si="45"/>
        <v>228185.22999999995</v>
      </c>
      <c r="E156" s="195">
        <f t="shared" si="45"/>
        <v>128</v>
      </c>
      <c r="F156" s="195">
        <f t="shared" si="45"/>
        <v>209336.23</v>
      </c>
      <c r="G156" s="226">
        <f t="shared" si="45"/>
        <v>18696</v>
      </c>
      <c r="H156" s="226">
        <f t="shared" si="45"/>
        <v>0</v>
      </c>
      <c r="I156" s="195">
        <f t="shared" si="45"/>
        <v>0</v>
      </c>
      <c r="J156" s="226">
        <f t="shared" si="45"/>
        <v>25</v>
      </c>
      <c r="K156" s="234">
        <f t="shared" si="45"/>
        <v>256000</v>
      </c>
      <c r="L156" s="253">
        <f t="shared" si="35"/>
        <v>188.92151947110472</v>
      </c>
      <c r="M156" s="253">
        <f t="shared" si="36"/>
        <v>89.13485546874999</v>
      </c>
    </row>
    <row r="157" spans="1:13" s="189" customFormat="1" ht="12.75">
      <c r="A157" s="266">
        <v>32922</v>
      </c>
      <c r="B157" s="287" t="s">
        <v>225</v>
      </c>
      <c r="C157" s="207">
        <v>4896</v>
      </c>
      <c r="D157" s="196">
        <v>4080</v>
      </c>
      <c r="E157" s="207"/>
      <c r="F157" s="196">
        <v>4080</v>
      </c>
      <c r="G157" s="216"/>
      <c r="H157" s="216"/>
      <c r="I157" s="216"/>
      <c r="J157" s="198">
        <f>D157-E157-F157</f>
        <v>0</v>
      </c>
      <c r="K157" s="241">
        <v>8250</v>
      </c>
      <c r="L157" s="258">
        <f t="shared" si="35"/>
        <v>83.33333333333334</v>
      </c>
      <c r="M157" s="258">
        <f t="shared" si="36"/>
        <v>49.45454545454545</v>
      </c>
    </row>
    <row r="158" spans="1:13" ht="12.75">
      <c r="A158" s="269">
        <v>32923</v>
      </c>
      <c r="B158" s="31" t="s">
        <v>226</v>
      </c>
      <c r="C158" s="204">
        <v>111.15</v>
      </c>
      <c r="D158" s="204"/>
      <c r="E158" s="204"/>
      <c r="F158" s="204"/>
      <c r="G158" s="275"/>
      <c r="H158" s="275"/>
      <c r="I158" s="275"/>
      <c r="J158" s="198"/>
      <c r="K158" s="239">
        <v>8000</v>
      </c>
      <c r="L158" s="258">
        <f t="shared" si="35"/>
        <v>0</v>
      </c>
      <c r="M158" s="258">
        <f t="shared" si="36"/>
        <v>0</v>
      </c>
    </row>
    <row r="159" spans="1:13" ht="12.75">
      <c r="A159" s="88">
        <v>32931</v>
      </c>
      <c r="B159" s="8" t="s">
        <v>95</v>
      </c>
      <c r="C159" s="194">
        <v>1355.71</v>
      </c>
      <c r="D159" s="194">
        <v>2296.9</v>
      </c>
      <c r="E159" s="194"/>
      <c r="F159" s="194">
        <v>2296.9</v>
      </c>
      <c r="G159" s="198"/>
      <c r="H159" s="198"/>
      <c r="I159" s="198"/>
      <c r="J159" s="295">
        <f>D159-E159-F159</f>
        <v>0</v>
      </c>
      <c r="K159" s="224">
        <v>3500</v>
      </c>
      <c r="L159" s="258">
        <f t="shared" si="35"/>
        <v>169.42413938084104</v>
      </c>
      <c r="M159" s="258">
        <f t="shared" si="36"/>
        <v>65.62571428571428</v>
      </c>
    </row>
    <row r="160" spans="1:13" ht="12.75">
      <c r="A160" s="88">
        <v>32941</v>
      </c>
      <c r="B160" s="8" t="s">
        <v>96</v>
      </c>
      <c r="C160" s="194">
        <v>350</v>
      </c>
      <c r="D160" s="194">
        <v>500</v>
      </c>
      <c r="E160" s="194"/>
      <c r="F160" s="194">
        <v>500</v>
      </c>
      <c r="G160" s="198"/>
      <c r="H160" s="198"/>
      <c r="I160" s="198"/>
      <c r="J160" s="198">
        <f>D160-E160-F160</f>
        <v>0</v>
      </c>
      <c r="K160" s="224">
        <v>500</v>
      </c>
      <c r="L160" s="258">
        <f t="shared" si="35"/>
        <v>142.85714285714286</v>
      </c>
      <c r="M160" s="258">
        <f t="shared" si="36"/>
        <v>100</v>
      </c>
    </row>
    <row r="161" spans="1:13" ht="12.75" customHeight="1">
      <c r="A161" s="88">
        <v>32951</v>
      </c>
      <c r="B161" s="8" t="s">
        <v>227</v>
      </c>
      <c r="C161" s="194"/>
      <c r="D161" s="194"/>
      <c r="E161" s="194"/>
      <c r="F161" s="194"/>
      <c r="G161" s="198"/>
      <c r="H161" s="198"/>
      <c r="I161" s="198"/>
      <c r="J161" s="198">
        <v>0</v>
      </c>
      <c r="K161" s="224"/>
      <c r="L161" s="258">
        <f t="shared" si="35"/>
        <v>0</v>
      </c>
      <c r="M161" s="258">
        <f t="shared" si="36"/>
        <v>0</v>
      </c>
    </row>
    <row r="162" spans="1:13" ht="12.75" customHeight="1">
      <c r="A162" s="88">
        <v>32952</v>
      </c>
      <c r="B162" s="8" t="s">
        <v>238</v>
      </c>
      <c r="C162" s="194">
        <v>250</v>
      </c>
      <c r="D162" s="194">
        <v>250</v>
      </c>
      <c r="E162" s="194"/>
      <c r="F162" s="194">
        <v>250</v>
      </c>
      <c r="G162" s="198"/>
      <c r="H162" s="198"/>
      <c r="I162" s="198"/>
      <c r="J162" s="198"/>
      <c r="K162" s="224">
        <v>500</v>
      </c>
      <c r="L162" s="258">
        <f t="shared" si="35"/>
        <v>100</v>
      </c>
      <c r="M162" s="258">
        <f t="shared" si="36"/>
        <v>50</v>
      </c>
    </row>
    <row r="163" spans="1:13" ht="12.75" customHeight="1">
      <c r="A163" s="88">
        <v>32953</v>
      </c>
      <c r="B163" s="8" t="s">
        <v>237</v>
      </c>
      <c r="C163" s="194">
        <v>1162.5</v>
      </c>
      <c r="D163" s="194">
        <v>625</v>
      </c>
      <c r="E163" s="194"/>
      <c r="F163" s="194">
        <v>625</v>
      </c>
      <c r="G163" s="198"/>
      <c r="H163" s="198"/>
      <c r="I163" s="198"/>
      <c r="J163" s="198"/>
      <c r="K163" s="224">
        <v>1000</v>
      </c>
      <c r="L163" s="258">
        <f t="shared" si="35"/>
        <v>53.76344086021505</v>
      </c>
      <c r="M163" s="258">
        <f t="shared" si="36"/>
        <v>62.5</v>
      </c>
    </row>
    <row r="164" spans="1:13" ht="12.75" customHeight="1">
      <c r="A164" s="88">
        <v>32954</v>
      </c>
      <c r="B164" s="8" t="s">
        <v>250</v>
      </c>
      <c r="C164" s="194"/>
      <c r="D164" s="194"/>
      <c r="E164" s="194"/>
      <c r="F164" s="194"/>
      <c r="G164" s="198"/>
      <c r="H164" s="198"/>
      <c r="I164" s="198"/>
      <c r="J164" s="198"/>
      <c r="K164" s="224">
        <v>100</v>
      </c>
      <c r="L164" s="258"/>
      <c r="M164" s="258">
        <f t="shared" si="36"/>
        <v>0</v>
      </c>
    </row>
    <row r="165" spans="1:13" ht="12.75" customHeight="1" thickBot="1">
      <c r="A165" s="88">
        <v>32955</v>
      </c>
      <c r="B165" s="286" t="s">
        <v>248</v>
      </c>
      <c r="C165" s="194">
        <v>4544.35</v>
      </c>
      <c r="D165" s="194"/>
      <c r="E165" s="194"/>
      <c r="F165" s="194"/>
      <c r="G165" s="198"/>
      <c r="H165" s="198"/>
      <c r="I165" s="198"/>
      <c r="J165" s="198"/>
      <c r="K165" s="224">
        <v>21804</v>
      </c>
      <c r="L165" s="258">
        <f t="shared" si="35"/>
        <v>0</v>
      </c>
      <c r="M165" s="258">
        <f t="shared" si="36"/>
        <v>0</v>
      </c>
    </row>
    <row r="166" spans="1:13" ht="12.75" customHeight="1">
      <c r="A166" s="355" t="s">
        <v>4</v>
      </c>
      <c r="B166" s="356" t="s">
        <v>5</v>
      </c>
      <c r="C166" s="219" t="s">
        <v>6</v>
      </c>
      <c r="D166" s="219" t="s">
        <v>7</v>
      </c>
      <c r="E166" s="219" t="s">
        <v>8</v>
      </c>
      <c r="F166" s="276" t="s">
        <v>10</v>
      </c>
      <c r="G166" s="282"/>
      <c r="H166" s="283" t="s">
        <v>12</v>
      </c>
      <c r="I166" s="283" t="s">
        <v>13</v>
      </c>
      <c r="J166" s="284"/>
      <c r="K166" s="277" t="s">
        <v>14</v>
      </c>
      <c r="L166" s="219" t="s">
        <v>15</v>
      </c>
      <c r="M166" s="219" t="s">
        <v>15</v>
      </c>
    </row>
    <row r="167" spans="1:13" ht="12.75" customHeight="1">
      <c r="A167" s="355"/>
      <c r="B167" s="357"/>
      <c r="C167" s="220" t="s">
        <v>269</v>
      </c>
      <c r="D167" s="220" t="s">
        <v>270</v>
      </c>
      <c r="E167" s="220" t="s">
        <v>9</v>
      </c>
      <c r="F167" s="220" t="s">
        <v>11</v>
      </c>
      <c r="G167" s="221" t="s">
        <v>229</v>
      </c>
      <c r="H167" s="221" t="s">
        <v>231</v>
      </c>
      <c r="I167" s="292" t="s">
        <v>230</v>
      </c>
      <c r="J167" s="221" t="s">
        <v>232</v>
      </c>
      <c r="K167" s="220" t="s">
        <v>265</v>
      </c>
      <c r="L167" s="248" t="s">
        <v>264</v>
      </c>
      <c r="M167" s="285" t="s">
        <v>266</v>
      </c>
    </row>
    <row r="168" spans="1:13" ht="12.75" customHeight="1">
      <c r="A168" s="88">
        <v>32992</v>
      </c>
      <c r="B168" s="8" t="s">
        <v>97</v>
      </c>
      <c r="C168" s="194">
        <v>483</v>
      </c>
      <c r="D168" s="194"/>
      <c r="E168" s="194"/>
      <c r="F168" s="194"/>
      <c r="G168" s="198"/>
      <c r="H168" s="198"/>
      <c r="I168" s="198"/>
      <c r="J168" s="295">
        <f>D168-E168-F168</f>
        <v>0</v>
      </c>
      <c r="K168" s="224"/>
      <c r="L168" s="250">
        <f aca="true" t="shared" si="46" ref="L168:L206">IF(C168&lt;&gt;0,D168/C168*100,0)</f>
        <v>0</v>
      </c>
      <c r="M168" s="250">
        <f aca="true" t="shared" si="47" ref="M168:M206">IF(K168&lt;&gt;0,D168/K168*100,0)</f>
        <v>0</v>
      </c>
    </row>
    <row r="169" spans="1:13" ht="12.75">
      <c r="A169" s="88">
        <v>32993</v>
      </c>
      <c r="B169" s="286" t="s">
        <v>98</v>
      </c>
      <c r="C169" s="194">
        <v>357.99</v>
      </c>
      <c r="D169" s="194"/>
      <c r="E169" s="194"/>
      <c r="F169" s="194"/>
      <c r="G169" s="194"/>
      <c r="H169" s="194"/>
      <c r="I169" s="194"/>
      <c r="J169" s="194">
        <f>D169-E169-F169</f>
        <v>0</v>
      </c>
      <c r="K169" s="224"/>
      <c r="L169" s="250">
        <f t="shared" si="46"/>
        <v>0</v>
      </c>
      <c r="M169" s="250">
        <f t="shared" si="47"/>
        <v>0</v>
      </c>
    </row>
    <row r="170" spans="1:13" ht="12.75">
      <c r="A170" s="88">
        <v>32999</v>
      </c>
      <c r="B170" s="286" t="s">
        <v>99</v>
      </c>
      <c r="C170" s="194">
        <v>700</v>
      </c>
      <c r="D170" s="194">
        <v>12996.45</v>
      </c>
      <c r="E170" s="194"/>
      <c r="F170" s="194">
        <v>1762.02</v>
      </c>
      <c r="G170" s="194">
        <v>4725</v>
      </c>
      <c r="H170" s="194"/>
      <c r="I170" s="194"/>
      <c r="J170" s="223">
        <v>6509.43</v>
      </c>
      <c r="K170" s="224">
        <v>29700</v>
      </c>
      <c r="L170" s="250">
        <f t="shared" si="46"/>
        <v>1856.6357142857144</v>
      </c>
      <c r="M170" s="250">
        <f t="shared" si="47"/>
        <v>43.759090909090915</v>
      </c>
    </row>
    <row r="171" spans="1:13" ht="12.75">
      <c r="A171" s="112">
        <v>32999</v>
      </c>
      <c r="B171" s="288" t="s">
        <v>99</v>
      </c>
      <c r="C171" s="201">
        <f aca="true" t="shared" si="48" ref="C171:K171">SUM(C168:C170)</f>
        <v>1540.99</v>
      </c>
      <c r="D171" s="201">
        <f t="shared" si="48"/>
        <v>12996.45</v>
      </c>
      <c r="E171" s="201">
        <f t="shared" si="48"/>
        <v>0</v>
      </c>
      <c r="F171" s="201">
        <f t="shared" si="48"/>
        <v>1762.02</v>
      </c>
      <c r="G171" s="201">
        <f>SUM(G168:G170)</f>
        <v>4725</v>
      </c>
      <c r="H171" s="201">
        <f>SUM(H168:H170)</f>
        <v>0</v>
      </c>
      <c r="I171" s="201">
        <f>SUM(I168:I170)</f>
        <v>0</v>
      </c>
      <c r="J171" s="237">
        <f>SUM(J168:J170)</f>
        <v>6509.43</v>
      </c>
      <c r="K171" s="238">
        <f t="shared" si="48"/>
        <v>29700</v>
      </c>
      <c r="L171" s="253">
        <f t="shared" si="46"/>
        <v>843.3831497933147</v>
      </c>
      <c r="M171" s="253">
        <f t="shared" si="47"/>
        <v>43.759090909090915</v>
      </c>
    </row>
    <row r="172" spans="1:13" ht="12.75">
      <c r="A172" s="265">
        <v>329</v>
      </c>
      <c r="B172" s="23" t="s">
        <v>100</v>
      </c>
      <c r="C172" s="217">
        <f>C157+C158+C159+C160+C161+C162+C163+C164+C165+C171</f>
        <v>14210.699999999999</v>
      </c>
      <c r="D172" s="217">
        <f aca="true" t="shared" si="49" ref="D172:K172">D157+D158+D159+D160+D161+D162+D163+D164+D165+D171</f>
        <v>20748.35</v>
      </c>
      <c r="E172" s="217">
        <f t="shared" si="49"/>
        <v>0</v>
      </c>
      <c r="F172" s="217">
        <f t="shared" si="49"/>
        <v>9513.92</v>
      </c>
      <c r="G172" s="217">
        <f t="shared" si="49"/>
        <v>4725</v>
      </c>
      <c r="H172" s="217">
        <f t="shared" si="49"/>
        <v>0</v>
      </c>
      <c r="I172" s="217">
        <f t="shared" si="49"/>
        <v>0</v>
      </c>
      <c r="J172" s="217">
        <f t="shared" si="49"/>
        <v>6509.43</v>
      </c>
      <c r="K172" s="217">
        <f t="shared" si="49"/>
        <v>73354</v>
      </c>
      <c r="L172" s="253">
        <f t="shared" si="46"/>
        <v>146.00512290034973</v>
      </c>
      <c r="M172" s="253">
        <f t="shared" si="47"/>
        <v>28.285233252447036</v>
      </c>
    </row>
    <row r="173" spans="1:13" ht="12.75">
      <c r="A173" s="88">
        <v>34311</v>
      </c>
      <c r="B173" s="8" t="s">
        <v>101</v>
      </c>
      <c r="C173" s="194"/>
      <c r="D173" s="194"/>
      <c r="E173" s="194"/>
      <c r="F173" s="194"/>
      <c r="G173" s="198"/>
      <c r="H173" s="198"/>
      <c r="I173" s="198"/>
      <c r="J173" s="198">
        <f>D173-E173-F173</f>
        <v>0</v>
      </c>
      <c r="K173" s="224">
        <v>0</v>
      </c>
      <c r="L173" s="250">
        <f t="shared" si="46"/>
        <v>0</v>
      </c>
      <c r="M173" s="250">
        <f t="shared" si="47"/>
        <v>0</v>
      </c>
    </row>
    <row r="174" spans="1:13" ht="12.75">
      <c r="A174" s="88">
        <v>34312</v>
      </c>
      <c r="B174" s="8" t="s">
        <v>102</v>
      </c>
      <c r="C174" s="194">
        <v>762.18</v>
      </c>
      <c r="D174" s="194">
        <v>1277.08</v>
      </c>
      <c r="E174" s="194"/>
      <c r="F174" s="194">
        <v>932.08</v>
      </c>
      <c r="G174" s="198"/>
      <c r="H174" s="198"/>
      <c r="I174" s="198">
        <v>160</v>
      </c>
      <c r="J174" s="198">
        <v>185</v>
      </c>
      <c r="K174" s="224">
        <v>2500</v>
      </c>
      <c r="L174" s="250">
        <f t="shared" si="46"/>
        <v>167.55622031541105</v>
      </c>
      <c r="M174" s="250">
        <f t="shared" si="47"/>
        <v>51.0832</v>
      </c>
    </row>
    <row r="175" spans="1:13" ht="12.75">
      <c r="A175" s="88">
        <v>34321</v>
      </c>
      <c r="B175" s="286" t="s">
        <v>249</v>
      </c>
      <c r="C175" s="194">
        <v>48.01</v>
      </c>
      <c r="D175" s="194">
        <v>475.04</v>
      </c>
      <c r="E175" s="194"/>
      <c r="F175" s="194">
        <v>187.66</v>
      </c>
      <c r="G175" s="198"/>
      <c r="H175" s="198"/>
      <c r="I175" s="198">
        <v>171.69</v>
      </c>
      <c r="J175" s="198">
        <f>D175-E175-F175-I175</f>
        <v>115.69</v>
      </c>
      <c r="K175" s="224">
        <v>500</v>
      </c>
      <c r="L175" s="250"/>
      <c r="M175" s="250">
        <f t="shared" si="47"/>
        <v>95.00800000000001</v>
      </c>
    </row>
    <row r="176" spans="1:13" ht="12.75">
      <c r="A176" s="88">
        <v>34333</v>
      </c>
      <c r="B176" s="8" t="s">
        <v>103</v>
      </c>
      <c r="C176" s="194">
        <v>8.51</v>
      </c>
      <c r="D176" s="194">
        <v>53.31</v>
      </c>
      <c r="E176" s="194"/>
      <c r="F176" s="194">
        <v>53.31</v>
      </c>
      <c r="G176" s="198"/>
      <c r="H176" s="198"/>
      <c r="I176" s="198"/>
      <c r="J176" s="198">
        <f>D176-E176-F176</f>
        <v>0</v>
      </c>
      <c r="K176" s="224">
        <v>2000</v>
      </c>
      <c r="L176" s="250">
        <f t="shared" si="46"/>
        <v>626.4394829612221</v>
      </c>
      <c r="M176" s="250">
        <f t="shared" si="47"/>
        <v>2.6655</v>
      </c>
    </row>
    <row r="177" spans="1:13" ht="12.75">
      <c r="A177" s="88">
        <v>34349</v>
      </c>
      <c r="B177" s="286" t="s">
        <v>104</v>
      </c>
      <c r="C177" s="194">
        <v>17.72</v>
      </c>
      <c r="D177" s="194"/>
      <c r="E177" s="194"/>
      <c r="F177" s="194"/>
      <c r="G177" s="198"/>
      <c r="H177" s="198"/>
      <c r="I177" s="198"/>
      <c r="J177" s="198">
        <f>D177-E177-F177</f>
        <v>0</v>
      </c>
      <c r="K177" s="224">
        <v>0</v>
      </c>
      <c r="L177" s="250">
        <f t="shared" si="46"/>
        <v>0</v>
      </c>
      <c r="M177" s="250">
        <f t="shared" si="47"/>
        <v>0</v>
      </c>
    </row>
    <row r="178" spans="1:13" ht="12.75" hidden="1">
      <c r="A178" s="88">
        <v>37219</v>
      </c>
      <c r="B178" s="8" t="s">
        <v>106</v>
      </c>
      <c r="C178" s="194">
        <v>0</v>
      </c>
      <c r="D178" s="194"/>
      <c r="E178" s="194"/>
      <c r="F178" s="194"/>
      <c r="G178" s="198"/>
      <c r="H178" s="198"/>
      <c r="I178" s="198"/>
      <c r="J178" s="198">
        <f>D178-E178-F178</f>
        <v>0</v>
      </c>
      <c r="K178" s="224"/>
      <c r="L178" s="250">
        <f t="shared" si="46"/>
        <v>0</v>
      </c>
      <c r="M178" s="250">
        <f t="shared" si="47"/>
        <v>0</v>
      </c>
    </row>
    <row r="179" spans="1:13" ht="12.75">
      <c r="A179" s="265">
        <v>343</v>
      </c>
      <c r="B179" s="293" t="s">
        <v>105</v>
      </c>
      <c r="C179" s="226">
        <f aca="true" t="shared" si="50" ref="C179:K179">SUM(C173:C177)</f>
        <v>836.42</v>
      </c>
      <c r="D179" s="226">
        <f t="shared" si="50"/>
        <v>1805.4299999999998</v>
      </c>
      <c r="E179" s="226">
        <f t="shared" si="50"/>
        <v>0</v>
      </c>
      <c r="F179" s="226">
        <f t="shared" si="50"/>
        <v>1173.05</v>
      </c>
      <c r="G179" s="226">
        <f t="shared" si="50"/>
        <v>0</v>
      </c>
      <c r="H179" s="226">
        <f t="shared" si="50"/>
        <v>0</v>
      </c>
      <c r="I179" s="226">
        <f t="shared" si="50"/>
        <v>331.69</v>
      </c>
      <c r="J179" s="226">
        <f t="shared" si="50"/>
        <v>300.69</v>
      </c>
      <c r="K179" s="226">
        <f t="shared" si="50"/>
        <v>5000</v>
      </c>
      <c r="L179" s="251">
        <f t="shared" si="46"/>
        <v>215.85208388130366</v>
      </c>
      <c r="M179" s="251">
        <f t="shared" si="47"/>
        <v>36.108599999999996</v>
      </c>
    </row>
    <row r="180" spans="1:13" ht="9.75" customHeight="1">
      <c r="A180" s="269">
        <v>38119</v>
      </c>
      <c r="B180" s="31" t="s">
        <v>133</v>
      </c>
      <c r="C180" s="204"/>
      <c r="D180" s="204"/>
      <c r="E180" s="204"/>
      <c r="F180" s="204"/>
      <c r="G180" s="275"/>
      <c r="H180" s="275"/>
      <c r="I180" s="275"/>
      <c r="J180" s="198">
        <f>D180-E180-F180</f>
        <v>0</v>
      </c>
      <c r="K180" s="239"/>
      <c r="L180" s="250">
        <f t="shared" si="46"/>
        <v>0</v>
      </c>
      <c r="M180" s="250">
        <f t="shared" si="47"/>
        <v>0</v>
      </c>
    </row>
    <row r="181" spans="1:13" ht="12.75">
      <c r="A181" s="265">
        <v>381</v>
      </c>
      <c r="B181" s="23" t="s">
        <v>133</v>
      </c>
      <c r="C181" s="199">
        <f aca="true" t="shared" si="51" ref="C181:K181">C180</f>
        <v>0</v>
      </c>
      <c r="D181" s="199">
        <f t="shared" si="51"/>
        <v>0</v>
      </c>
      <c r="E181" s="195">
        <f t="shared" si="51"/>
        <v>0</v>
      </c>
      <c r="F181" s="195">
        <f t="shared" si="51"/>
        <v>0</v>
      </c>
      <c r="G181" s="195"/>
      <c r="H181" s="195"/>
      <c r="I181" s="195"/>
      <c r="J181" s="195">
        <f t="shared" si="51"/>
        <v>0</v>
      </c>
      <c r="K181" s="301">
        <f t="shared" si="51"/>
        <v>0</v>
      </c>
      <c r="L181" s="259">
        <f t="shared" si="46"/>
        <v>0</v>
      </c>
      <c r="M181" s="259">
        <f t="shared" si="47"/>
        <v>0</v>
      </c>
    </row>
    <row r="182" spans="1:13" ht="12.75">
      <c r="A182" s="265">
        <v>3</v>
      </c>
      <c r="B182" s="23" t="s">
        <v>108</v>
      </c>
      <c r="C182" s="195">
        <f aca="true" t="shared" si="52" ref="C182:K182">C58+C66+C70+C87+C112+C156+C172+C179+C181</f>
        <v>2486562.74</v>
      </c>
      <c r="D182" s="195">
        <f t="shared" si="52"/>
        <v>2802760.83</v>
      </c>
      <c r="E182" s="195">
        <f t="shared" si="52"/>
        <v>2181122.7199999997</v>
      </c>
      <c r="F182" s="195">
        <f t="shared" si="52"/>
        <v>445719.08999999997</v>
      </c>
      <c r="G182" s="226">
        <f t="shared" si="52"/>
        <v>23526</v>
      </c>
      <c r="H182" s="226">
        <f t="shared" si="52"/>
        <v>0</v>
      </c>
      <c r="I182" s="195">
        <f t="shared" si="52"/>
        <v>331.69</v>
      </c>
      <c r="J182" s="348">
        <f t="shared" si="52"/>
        <v>152061.33000000005</v>
      </c>
      <c r="K182" s="226">
        <f t="shared" si="52"/>
        <v>5492041</v>
      </c>
      <c r="L182" s="251">
        <f t="shared" si="46"/>
        <v>112.7162723430819</v>
      </c>
      <c r="M182" s="259">
        <f t="shared" si="47"/>
        <v>51.033137407386434</v>
      </c>
    </row>
    <row r="183" spans="1:13" ht="9.75" customHeight="1">
      <c r="A183" s="270"/>
      <c r="B183" s="191"/>
      <c r="C183" s="208"/>
      <c r="D183" s="208"/>
      <c r="E183" s="208"/>
      <c r="F183" s="208"/>
      <c r="G183" s="208"/>
      <c r="H183" s="208"/>
      <c r="I183" s="208"/>
      <c r="J183" s="208"/>
      <c r="K183" s="242"/>
      <c r="L183" s="260"/>
      <c r="M183" s="260"/>
    </row>
    <row r="184" spans="1:13" s="335" customFormat="1" ht="9.75" customHeight="1">
      <c r="A184" s="333">
        <v>41241</v>
      </c>
      <c r="B184" s="333" t="s">
        <v>241</v>
      </c>
      <c r="C184" s="243"/>
      <c r="D184" s="243"/>
      <c r="E184" s="243"/>
      <c r="F184" s="243"/>
      <c r="G184" s="243"/>
      <c r="H184" s="243"/>
      <c r="I184" s="243"/>
      <c r="J184" s="334"/>
      <c r="K184" s="243">
        <v>0</v>
      </c>
      <c r="L184" s="252">
        <f t="shared" si="46"/>
        <v>0</v>
      </c>
      <c r="M184" s="252">
        <f t="shared" si="47"/>
        <v>0</v>
      </c>
    </row>
    <row r="185" spans="1:13" ht="12.75">
      <c r="A185" s="141">
        <v>412</v>
      </c>
      <c r="B185" s="142" t="s">
        <v>242</v>
      </c>
      <c r="C185" s="143">
        <f aca="true" t="shared" si="53" ref="C185:K185">C184</f>
        <v>0</v>
      </c>
      <c r="D185" s="143">
        <f t="shared" si="53"/>
        <v>0</v>
      </c>
      <c r="E185" s="143">
        <f t="shared" si="53"/>
        <v>0</v>
      </c>
      <c r="F185" s="143">
        <f t="shared" si="53"/>
        <v>0</v>
      </c>
      <c r="G185" s="143"/>
      <c r="H185" s="143"/>
      <c r="I185" s="143"/>
      <c r="J185" s="155">
        <f t="shared" si="53"/>
        <v>0</v>
      </c>
      <c r="K185" s="244">
        <f t="shared" si="53"/>
        <v>0</v>
      </c>
      <c r="L185" s="251">
        <f t="shared" si="46"/>
        <v>0</v>
      </c>
      <c r="M185" s="251">
        <f t="shared" si="47"/>
        <v>0</v>
      </c>
    </row>
    <row r="186" spans="1:13" ht="12.75">
      <c r="A186" s="88">
        <v>42211</v>
      </c>
      <c r="B186" s="8" t="s">
        <v>109</v>
      </c>
      <c r="C186" s="194">
        <v>2199</v>
      </c>
      <c r="D186" s="194"/>
      <c r="E186" s="194"/>
      <c r="F186" s="194"/>
      <c r="G186" s="198"/>
      <c r="H186" s="295"/>
      <c r="I186" s="198"/>
      <c r="J186" s="198">
        <v>0</v>
      </c>
      <c r="K186" s="224">
        <v>6140</v>
      </c>
      <c r="L186" s="250">
        <f t="shared" si="46"/>
        <v>0</v>
      </c>
      <c r="M186" s="250">
        <f t="shared" si="47"/>
        <v>0</v>
      </c>
    </row>
    <row r="187" spans="1:13" ht="12.75">
      <c r="A187" s="88">
        <v>42212</v>
      </c>
      <c r="B187" s="8" t="s">
        <v>110</v>
      </c>
      <c r="C187" s="194">
        <v>4250</v>
      </c>
      <c r="D187" s="194">
        <v>743.29</v>
      </c>
      <c r="E187" s="194"/>
      <c r="F187" s="194"/>
      <c r="G187" s="198"/>
      <c r="H187" s="198">
        <v>391.25</v>
      </c>
      <c r="I187" s="198">
        <v>352.04</v>
      </c>
      <c r="J187" s="198">
        <v>0</v>
      </c>
      <c r="K187" s="224">
        <v>1000</v>
      </c>
      <c r="L187" s="250">
        <f t="shared" si="46"/>
        <v>17.489176470588237</v>
      </c>
      <c r="M187" s="250">
        <f t="shared" si="47"/>
        <v>74.32900000000001</v>
      </c>
    </row>
    <row r="188" spans="1:13" ht="12.75">
      <c r="A188" s="88">
        <v>42222</v>
      </c>
      <c r="B188" s="8" t="s">
        <v>112</v>
      </c>
      <c r="C188" s="194"/>
      <c r="D188" s="194"/>
      <c r="E188" s="194"/>
      <c r="F188" s="194"/>
      <c r="G188" s="198"/>
      <c r="H188" s="198"/>
      <c r="I188" s="198"/>
      <c r="J188" s="198">
        <f aca="true" t="shared" si="54" ref="J188:J197">D188-E188-F188</f>
        <v>0</v>
      </c>
      <c r="K188" s="224"/>
      <c r="L188" s="250">
        <f t="shared" si="46"/>
        <v>0</v>
      </c>
      <c r="M188" s="250">
        <f t="shared" si="47"/>
        <v>0</v>
      </c>
    </row>
    <row r="189" spans="1:13" ht="12.75">
      <c r="A189" s="88">
        <v>42229</v>
      </c>
      <c r="B189" s="286" t="s">
        <v>217</v>
      </c>
      <c r="C189" s="194"/>
      <c r="D189" s="194"/>
      <c r="E189" s="194"/>
      <c r="F189" s="194"/>
      <c r="G189" s="198"/>
      <c r="H189" s="198"/>
      <c r="I189" s="198"/>
      <c r="J189" s="198">
        <f t="shared" si="54"/>
        <v>0</v>
      </c>
      <c r="K189" s="224"/>
      <c r="L189" s="250">
        <f t="shared" si="46"/>
        <v>0</v>
      </c>
      <c r="M189" s="250">
        <f t="shared" si="47"/>
        <v>0</v>
      </c>
    </row>
    <row r="190" spans="1:13" ht="12.75">
      <c r="A190" s="88">
        <v>42231</v>
      </c>
      <c r="B190" s="286" t="s">
        <v>216</v>
      </c>
      <c r="C190" s="194"/>
      <c r="D190" s="194"/>
      <c r="E190" s="194"/>
      <c r="F190" s="194"/>
      <c r="G190" s="198"/>
      <c r="H190" s="198"/>
      <c r="I190" s="198"/>
      <c r="J190" s="198">
        <f t="shared" si="54"/>
        <v>0</v>
      </c>
      <c r="K190" s="224"/>
      <c r="L190" s="250">
        <f t="shared" si="46"/>
        <v>0</v>
      </c>
      <c r="M190" s="250">
        <f t="shared" si="47"/>
        <v>0</v>
      </c>
    </row>
    <row r="191" spans="1:13" ht="12.75">
      <c r="A191" s="88">
        <v>42252</v>
      </c>
      <c r="B191" s="286" t="s">
        <v>190</v>
      </c>
      <c r="C191" s="194"/>
      <c r="D191" s="194"/>
      <c r="E191" s="194"/>
      <c r="F191" s="194"/>
      <c r="G191" s="198"/>
      <c r="H191" s="198"/>
      <c r="I191" s="198"/>
      <c r="J191" s="295">
        <f t="shared" si="54"/>
        <v>0</v>
      </c>
      <c r="K191" s="224"/>
      <c r="L191" s="250">
        <f t="shared" si="46"/>
        <v>0</v>
      </c>
      <c r="M191" s="250">
        <f t="shared" si="47"/>
        <v>0</v>
      </c>
    </row>
    <row r="192" spans="1:13" ht="12.75">
      <c r="A192" s="88">
        <v>42271</v>
      </c>
      <c r="B192" s="8" t="s">
        <v>218</v>
      </c>
      <c r="C192" s="194"/>
      <c r="D192" s="194"/>
      <c r="E192" s="194"/>
      <c r="F192" s="194"/>
      <c r="G192" s="198"/>
      <c r="H192" s="198"/>
      <c r="I192" s="198"/>
      <c r="J192" s="198">
        <f t="shared" si="54"/>
        <v>0</v>
      </c>
      <c r="K192" s="224"/>
      <c r="L192" s="250">
        <f t="shared" si="46"/>
        <v>0</v>
      </c>
      <c r="M192" s="250">
        <f t="shared" si="47"/>
        <v>0</v>
      </c>
    </row>
    <row r="193" spans="1:13" ht="12.75">
      <c r="A193" s="88">
        <v>42272</v>
      </c>
      <c r="B193" s="8" t="s">
        <v>219</v>
      </c>
      <c r="C193" s="194"/>
      <c r="D193" s="194"/>
      <c r="E193" s="194"/>
      <c r="F193" s="194"/>
      <c r="G193" s="198"/>
      <c r="H193" s="198"/>
      <c r="I193" s="198"/>
      <c r="J193" s="198">
        <f t="shared" si="54"/>
        <v>0</v>
      </c>
      <c r="K193" s="224"/>
      <c r="L193" s="250">
        <f t="shared" si="46"/>
        <v>0</v>
      </c>
      <c r="M193" s="250">
        <f t="shared" si="47"/>
        <v>0</v>
      </c>
    </row>
    <row r="194" spans="1:13" ht="12.75">
      <c r="A194" s="88">
        <v>42273</v>
      </c>
      <c r="B194" s="8" t="s">
        <v>113</v>
      </c>
      <c r="C194" s="194">
        <v>7915</v>
      </c>
      <c r="D194" s="194">
        <v>1958.75</v>
      </c>
      <c r="E194" s="194"/>
      <c r="F194" s="194"/>
      <c r="G194" s="198"/>
      <c r="H194" s="198">
        <v>1958.75</v>
      </c>
      <c r="I194" s="198"/>
      <c r="J194" s="295">
        <f>D194-E194-F194-H194</f>
        <v>0</v>
      </c>
      <c r="K194" s="224">
        <v>4420</v>
      </c>
      <c r="L194" s="250">
        <f t="shared" si="46"/>
        <v>24.747315224257736</v>
      </c>
      <c r="M194" s="250">
        <f t="shared" si="47"/>
        <v>44.31561085972851</v>
      </c>
    </row>
    <row r="195" spans="1:13" ht="12.75">
      <c r="A195" s="265">
        <v>422</v>
      </c>
      <c r="B195" s="23" t="s">
        <v>114</v>
      </c>
      <c r="C195" s="195">
        <f>C186+C187+C188+C189+C190+C191+C192+C193+C194</f>
        <v>14364</v>
      </c>
      <c r="D195" s="212">
        <f aca="true" t="shared" si="55" ref="D195:K195">SUM(D186:D194)</f>
        <v>2702.04</v>
      </c>
      <c r="E195" s="214">
        <f t="shared" si="55"/>
        <v>0</v>
      </c>
      <c r="F195" s="212">
        <f t="shared" si="55"/>
        <v>0</v>
      </c>
      <c r="G195" s="212">
        <f t="shared" si="55"/>
        <v>0</v>
      </c>
      <c r="H195" s="306">
        <f t="shared" si="55"/>
        <v>2350</v>
      </c>
      <c r="I195" s="306">
        <f t="shared" si="55"/>
        <v>352.04</v>
      </c>
      <c r="J195" s="217">
        <f t="shared" si="55"/>
        <v>0</v>
      </c>
      <c r="K195" s="225">
        <f t="shared" si="55"/>
        <v>11560</v>
      </c>
      <c r="L195" s="251">
        <f t="shared" si="46"/>
        <v>18.811194653299918</v>
      </c>
      <c r="M195" s="251">
        <f t="shared" si="47"/>
        <v>23.374048442906574</v>
      </c>
    </row>
    <row r="196" spans="1:13" ht="12.75">
      <c r="A196" s="88">
        <v>42411</v>
      </c>
      <c r="B196" s="8" t="s">
        <v>115</v>
      </c>
      <c r="C196" s="194">
        <v>270</v>
      </c>
      <c r="D196" s="194"/>
      <c r="E196" s="194"/>
      <c r="F196" s="194"/>
      <c r="G196" s="198"/>
      <c r="H196" s="198"/>
      <c r="I196" s="198"/>
      <c r="J196" s="198"/>
      <c r="K196" s="224">
        <v>600</v>
      </c>
      <c r="L196" s="250">
        <f t="shared" si="46"/>
        <v>0</v>
      </c>
      <c r="M196" s="250">
        <f t="shared" si="47"/>
        <v>0</v>
      </c>
    </row>
    <row r="197" spans="1:13" ht="9.75" customHeight="1">
      <c r="A197" s="88">
        <v>42419</v>
      </c>
      <c r="B197" s="8" t="s">
        <v>116</v>
      </c>
      <c r="C197" s="194"/>
      <c r="D197" s="194"/>
      <c r="E197" s="194"/>
      <c r="F197" s="194"/>
      <c r="G197" s="198"/>
      <c r="H197" s="198"/>
      <c r="I197" s="198"/>
      <c r="J197" s="198">
        <f t="shared" si="54"/>
        <v>0</v>
      </c>
      <c r="K197" s="224"/>
      <c r="L197" s="250">
        <f t="shared" si="46"/>
        <v>0</v>
      </c>
      <c r="M197" s="250">
        <f t="shared" si="47"/>
        <v>0</v>
      </c>
    </row>
    <row r="198" spans="1:13" ht="12.75">
      <c r="A198" s="265">
        <v>424</v>
      </c>
      <c r="B198" s="23" t="s">
        <v>115</v>
      </c>
      <c r="C198" s="195">
        <f aca="true" t="shared" si="56" ref="C198:K198">C196+C197</f>
        <v>270</v>
      </c>
      <c r="D198" s="195">
        <f t="shared" si="56"/>
        <v>0</v>
      </c>
      <c r="E198" s="195">
        <f t="shared" si="56"/>
        <v>0</v>
      </c>
      <c r="F198" s="195">
        <f t="shared" si="56"/>
        <v>0</v>
      </c>
      <c r="G198" s="195">
        <f>G196+G197</f>
        <v>0</v>
      </c>
      <c r="H198" s="195">
        <f>H196+H197</f>
        <v>0</v>
      </c>
      <c r="I198" s="195">
        <f>I196+I197</f>
        <v>0</v>
      </c>
      <c r="J198" s="195">
        <f>J196+J197</f>
        <v>0</v>
      </c>
      <c r="K198" s="225">
        <f t="shared" si="56"/>
        <v>600</v>
      </c>
      <c r="L198" s="251">
        <f t="shared" si="46"/>
        <v>0</v>
      </c>
      <c r="M198" s="251">
        <f t="shared" si="47"/>
        <v>0</v>
      </c>
    </row>
    <row r="199" spans="1:13" ht="12.75">
      <c r="A199" s="265">
        <v>4</v>
      </c>
      <c r="B199" s="23" t="s">
        <v>117</v>
      </c>
      <c r="C199" s="195">
        <f aca="true" t="shared" si="57" ref="C199:K199">C185+C195+C198</f>
        <v>14634</v>
      </c>
      <c r="D199" s="195">
        <f t="shared" si="57"/>
        <v>2702.04</v>
      </c>
      <c r="E199" s="195">
        <f t="shared" si="57"/>
        <v>0</v>
      </c>
      <c r="F199" s="195">
        <f t="shared" si="57"/>
        <v>0</v>
      </c>
      <c r="G199" s="195">
        <f t="shared" si="57"/>
        <v>0</v>
      </c>
      <c r="H199" s="226">
        <f t="shared" si="57"/>
        <v>2350</v>
      </c>
      <c r="I199" s="195">
        <f t="shared" si="57"/>
        <v>352.04</v>
      </c>
      <c r="J199" s="226">
        <f t="shared" si="57"/>
        <v>0</v>
      </c>
      <c r="K199" s="225">
        <f t="shared" si="57"/>
        <v>12160</v>
      </c>
      <c r="L199" s="251">
        <f t="shared" si="46"/>
        <v>18.464124641246414</v>
      </c>
      <c r="M199" s="251">
        <f t="shared" si="47"/>
        <v>22.220723684210526</v>
      </c>
    </row>
    <row r="200" spans="1:13" ht="9.75" customHeight="1">
      <c r="A200" s="8"/>
      <c r="B200" s="8"/>
      <c r="C200" s="209"/>
      <c r="D200" s="209"/>
      <c r="E200" s="209"/>
      <c r="F200" s="209"/>
      <c r="G200" s="209"/>
      <c r="H200" s="209"/>
      <c r="I200" s="209"/>
      <c r="J200" s="209"/>
      <c r="K200" s="233"/>
      <c r="L200" s="250"/>
      <c r="M200" s="250"/>
    </row>
    <row r="201" spans="1:13" ht="12.75">
      <c r="A201" s="271"/>
      <c r="B201" s="35" t="s">
        <v>118</v>
      </c>
      <c r="C201" s="210">
        <f aca="true" t="shared" si="58" ref="C201:K201">C182+C199</f>
        <v>2501196.74</v>
      </c>
      <c r="D201" s="210">
        <f t="shared" si="58"/>
        <v>2805462.87</v>
      </c>
      <c r="E201" s="210">
        <f t="shared" si="58"/>
        <v>2181122.7199999997</v>
      </c>
      <c r="F201" s="83">
        <f t="shared" si="58"/>
        <v>445719.08999999997</v>
      </c>
      <c r="G201" s="298">
        <f t="shared" si="58"/>
        <v>23526</v>
      </c>
      <c r="H201" s="298">
        <f t="shared" si="58"/>
        <v>2350</v>
      </c>
      <c r="I201" s="83">
        <f t="shared" si="58"/>
        <v>683.73</v>
      </c>
      <c r="J201" s="354">
        <f t="shared" si="58"/>
        <v>152061.33000000005</v>
      </c>
      <c r="K201" s="298">
        <f t="shared" si="58"/>
        <v>5504201</v>
      </c>
      <c r="L201" s="258">
        <f t="shared" si="46"/>
        <v>112.16482194839259</v>
      </c>
      <c r="M201" s="258">
        <f t="shared" si="47"/>
        <v>50.96948439927975</v>
      </c>
    </row>
    <row r="202" spans="1:13" ht="9.75" customHeight="1">
      <c r="A202" s="271"/>
      <c r="B202" s="35"/>
      <c r="C202" s="210"/>
      <c r="D202" s="210"/>
      <c r="E202" s="210"/>
      <c r="F202" s="83"/>
      <c r="G202" s="83"/>
      <c r="H202" s="83"/>
      <c r="I202" s="83"/>
      <c r="J202" s="210"/>
      <c r="K202" s="245"/>
      <c r="L202" s="258"/>
      <c r="M202" s="258"/>
    </row>
    <row r="203" spans="1:13" ht="12.75">
      <c r="A203" s="271"/>
      <c r="B203" s="360" t="s">
        <v>170</v>
      </c>
      <c r="C203" s="361"/>
      <c r="D203" s="210"/>
      <c r="E203" s="210"/>
      <c r="F203" s="83"/>
      <c r="G203" s="83"/>
      <c r="H203" s="83"/>
      <c r="I203" s="83"/>
      <c r="J203" s="210"/>
      <c r="K203" s="245"/>
      <c r="L203" s="258"/>
      <c r="M203" s="258"/>
    </row>
    <row r="204" spans="1:13" ht="9.75" customHeight="1">
      <c r="A204" s="8"/>
      <c r="B204" s="8"/>
      <c r="C204" s="209"/>
      <c r="D204" s="194"/>
      <c r="E204" s="194"/>
      <c r="F204" s="84"/>
      <c r="G204" s="84"/>
      <c r="H204" s="84"/>
      <c r="I204" s="84"/>
      <c r="J204" s="194"/>
      <c r="K204" s="233"/>
      <c r="L204" s="250"/>
      <c r="M204" s="250"/>
    </row>
    <row r="205" spans="1:13" ht="12.75">
      <c r="A205" s="13"/>
      <c r="B205" s="15" t="s">
        <v>26</v>
      </c>
      <c r="C205" s="197">
        <f aca="true" t="shared" si="59" ref="C205:K205">C47</f>
        <v>2493308.07</v>
      </c>
      <c r="D205" s="197">
        <f t="shared" si="59"/>
        <v>2837747.9000000004</v>
      </c>
      <c r="E205" s="197">
        <f t="shared" si="59"/>
        <v>2146104.22</v>
      </c>
      <c r="F205" s="85">
        <f t="shared" si="59"/>
        <v>403317.06</v>
      </c>
      <c r="G205" s="299">
        <f t="shared" si="59"/>
        <v>23421</v>
      </c>
      <c r="H205" s="299">
        <f t="shared" si="59"/>
        <v>2350</v>
      </c>
      <c r="I205" s="299">
        <f t="shared" si="59"/>
        <v>1831.6</v>
      </c>
      <c r="J205" s="307">
        <f t="shared" si="59"/>
        <v>260724.02000000005</v>
      </c>
      <c r="K205" s="228">
        <f t="shared" si="59"/>
        <v>5609685</v>
      </c>
      <c r="L205" s="250">
        <f t="shared" si="46"/>
        <v>113.81457165860778</v>
      </c>
      <c r="M205" s="250">
        <f t="shared" si="47"/>
        <v>50.58658195602784</v>
      </c>
    </row>
    <row r="206" spans="1:13" ht="12.75">
      <c r="A206" s="13"/>
      <c r="B206" s="15" t="s">
        <v>118</v>
      </c>
      <c r="C206" s="197">
        <f aca="true" t="shared" si="60" ref="C206:K206">C201</f>
        <v>2501196.74</v>
      </c>
      <c r="D206" s="197">
        <f t="shared" si="60"/>
        <v>2805462.87</v>
      </c>
      <c r="E206" s="197">
        <f t="shared" si="60"/>
        <v>2181122.7199999997</v>
      </c>
      <c r="F206" s="85">
        <f t="shared" si="60"/>
        <v>445719.08999999997</v>
      </c>
      <c r="G206" s="299">
        <f t="shared" si="60"/>
        <v>23526</v>
      </c>
      <c r="H206" s="299">
        <f t="shared" si="60"/>
        <v>2350</v>
      </c>
      <c r="I206" s="85">
        <f t="shared" si="60"/>
        <v>683.73</v>
      </c>
      <c r="J206" s="307">
        <f t="shared" si="60"/>
        <v>152061.33000000005</v>
      </c>
      <c r="K206" s="228">
        <f t="shared" si="60"/>
        <v>5504201</v>
      </c>
      <c r="L206" s="250">
        <f t="shared" si="46"/>
        <v>112.16482194839259</v>
      </c>
      <c r="M206" s="250">
        <f t="shared" si="47"/>
        <v>50.96948439927975</v>
      </c>
    </row>
    <row r="207" spans="1:13" ht="12.75">
      <c r="A207" s="13"/>
      <c r="B207" s="15" t="s">
        <v>119</v>
      </c>
      <c r="C207" s="197">
        <f aca="true" t="shared" si="61" ref="C207:K207">C205-C206</f>
        <v>-7888.670000000391</v>
      </c>
      <c r="D207" s="197">
        <f t="shared" si="61"/>
        <v>32285.03000000026</v>
      </c>
      <c r="E207" s="197">
        <f t="shared" si="61"/>
        <v>-35018.499999999534</v>
      </c>
      <c r="F207" s="299">
        <f t="shared" si="61"/>
        <v>-42402.02999999997</v>
      </c>
      <c r="G207" s="85">
        <f>G205-G206</f>
        <v>-105</v>
      </c>
      <c r="H207" s="299">
        <f>H205-H206</f>
        <v>0</v>
      </c>
      <c r="I207" s="299">
        <f>I205-I206</f>
        <v>1147.87</v>
      </c>
      <c r="J207" s="307">
        <f>J205-J206</f>
        <v>108662.69</v>
      </c>
      <c r="K207" s="228">
        <f t="shared" si="61"/>
        <v>105484</v>
      </c>
      <c r="L207" s="250">
        <v>0</v>
      </c>
      <c r="M207" s="250">
        <v>0</v>
      </c>
    </row>
    <row r="208" spans="1:13" ht="9.75" customHeight="1">
      <c r="A208" s="8"/>
      <c r="B208" s="8"/>
      <c r="C208" s="209"/>
      <c r="D208" s="194"/>
      <c r="E208" s="194"/>
      <c r="F208" s="194"/>
      <c r="G208" s="194"/>
      <c r="H208" s="194"/>
      <c r="I208" s="194"/>
      <c r="J208" s="194"/>
      <c r="K208" s="233"/>
      <c r="L208" s="250"/>
      <c r="M208" s="250"/>
    </row>
    <row r="209" spans="1:13" ht="12.75">
      <c r="A209" s="8"/>
      <c r="B209" s="8" t="s">
        <v>120</v>
      </c>
      <c r="C209" s="200">
        <f aca="true" t="shared" si="62" ref="C209:K209">C43-C182</f>
        <v>6745.329999999609</v>
      </c>
      <c r="D209" s="194">
        <f t="shared" si="62"/>
        <v>34987.0700000003</v>
      </c>
      <c r="E209" s="194">
        <f t="shared" si="62"/>
        <v>-35018.499999999534</v>
      </c>
      <c r="F209" s="194">
        <f t="shared" si="62"/>
        <v>-42402.02999999997</v>
      </c>
      <c r="G209" s="194">
        <f t="shared" si="62"/>
        <v>-105</v>
      </c>
      <c r="H209" s="223">
        <f t="shared" si="62"/>
        <v>2350</v>
      </c>
      <c r="I209" s="223">
        <f t="shared" si="62"/>
        <v>1499.9099999999999</v>
      </c>
      <c r="J209" s="308">
        <f t="shared" si="62"/>
        <v>108662.69</v>
      </c>
      <c r="K209" s="233">
        <f t="shared" si="62"/>
        <v>117644</v>
      </c>
      <c r="L209" s="250">
        <v>0</v>
      </c>
      <c r="M209" s="250">
        <v>0</v>
      </c>
    </row>
    <row r="210" spans="1:13" ht="12.75">
      <c r="A210" s="8"/>
      <c r="B210" s="8" t="s">
        <v>121</v>
      </c>
      <c r="C210" s="200">
        <f aca="true" t="shared" si="63" ref="C210:K210">C46-C199</f>
        <v>-14634</v>
      </c>
      <c r="D210" s="200">
        <f t="shared" si="63"/>
        <v>-2702.04</v>
      </c>
      <c r="E210" s="200">
        <f t="shared" si="63"/>
        <v>0</v>
      </c>
      <c r="F210" s="200">
        <f t="shared" si="63"/>
        <v>0</v>
      </c>
      <c r="G210" s="200">
        <f t="shared" si="63"/>
        <v>0</v>
      </c>
      <c r="H210" s="200">
        <f t="shared" si="63"/>
        <v>-2350</v>
      </c>
      <c r="I210" s="200">
        <f t="shared" si="63"/>
        <v>-352.04</v>
      </c>
      <c r="J210" s="200">
        <f t="shared" si="63"/>
        <v>0</v>
      </c>
      <c r="K210" s="233">
        <f t="shared" si="63"/>
        <v>-12160</v>
      </c>
      <c r="L210" s="250">
        <v>0</v>
      </c>
      <c r="M210" s="250">
        <v>0</v>
      </c>
    </row>
    <row r="211" spans="1:13" ht="9.75" customHeight="1">
      <c r="A211" s="8"/>
      <c r="B211" s="8"/>
      <c r="C211" s="209"/>
      <c r="D211" s="209"/>
      <c r="E211" s="209"/>
      <c r="F211" s="209"/>
      <c r="G211" s="209"/>
      <c r="H211" s="209"/>
      <c r="I211" s="209"/>
      <c r="J211" s="209"/>
      <c r="K211" s="233"/>
      <c r="L211" s="250"/>
      <c r="M211" s="250"/>
    </row>
    <row r="212" spans="1:13" ht="12.75" customHeight="1">
      <c r="A212" s="8"/>
      <c r="B212" s="8" t="s">
        <v>122</v>
      </c>
      <c r="C212" s="200">
        <v>6242.9</v>
      </c>
      <c r="D212" s="200">
        <v>-99211.88</v>
      </c>
      <c r="E212" s="194"/>
      <c r="F212" s="194">
        <v>0</v>
      </c>
      <c r="G212" s="194">
        <v>105</v>
      </c>
      <c r="H212" s="194">
        <v>7692.85</v>
      </c>
      <c r="I212" s="223">
        <v>1511.18</v>
      </c>
      <c r="J212" s="308">
        <v>-108520.91</v>
      </c>
      <c r="K212" s="233"/>
      <c r="L212" s="250">
        <v>0</v>
      </c>
      <c r="M212" s="250">
        <v>0</v>
      </c>
    </row>
    <row r="213" spans="1:13" ht="12.75">
      <c r="A213" s="8"/>
      <c r="B213" s="8" t="s">
        <v>123</v>
      </c>
      <c r="C213" s="200">
        <f aca="true" t="shared" si="64" ref="C213:K213">C212+C207</f>
        <v>-1645.7700000003915</v>
      </c>
      <c r="D213" s="200">
        <f t="shared" si="64"/>
        <v>-66926.84999999974</v>
      </c>
      <c r="E213" s="200">
        <f t="shared" si="64"/>
        <v>-35018.499999999534</v>
      </c>
      <c r="F213" s="200">
        <f t="shared" si="64"/>
        <v>-42402.02999999997</v>
      </c>
      <c r="G213" s="200">
        <f>G212+G207</f>
        <v>0</v>
      </c>
      <c r="H213" s="200">
        <f>H212+H207</f>
        <v>7692.85</v>
      </c>
      <c r="I213" s="200">
        <f>I212+I207</f>
        <v>2659.05</v>
      </c>
      <c r="J213" s="233">
        <f>J212+J207</f>
        <v>141.77999999999884</v>
      </c>
      <c r="K213" s="224">
        <f t="shared" si="64"/>
        <v>105484</v>
      </c>
      <c r="L213" s="250">
        <v>0</v>
      </c>
      <c r="M213" s="250">
        <v>0</v>
      </c>
    </row>
    <row r="214" spans="1:13" ht="12.75">
      <c r="A214" s="211"/>
      <c r="B214" s="16"/>
      <c r="C214" s="211"/>
      <c r="D214" s="211"/>
      <c r="E214" s="211"/>
      <c r="F214" s="211"/>
      <c r="G214" s="211"/>
      <c r="H214" s="211"/>
      <c r="I214" s="211"/>
      <c r="J214" s="211"/>
      <c r="K214" s="246"/>
      <c r="L214" s="246"/>
      <c r="M214" s="246"/>
    </row>
  </sheetData>
  <sheetProtection/>
  <mergeCells count="13">
    <mergeCell ref="B1:D1"/>
    <mergeCell ref="C4:D4"/>
    <mergeCell ref="A6:A7"/>
    <mergeCell ref="B6:B7"/>
    <mergeCell ref="A40:A41"/>
    <mergeCell ref="B40:B41"/>
    <mergeCell ref="A82:A83"/>
    <mergeCell ref="B82:B83"/>
    <mergeCell ref="A124:A125"/>
    <mergeCell ref="B124:B125"/>
    <mergeCell ref="B203:C203"/>
    <mergeCell ref="A166:A167"/>
    <mergeCell ref="B166:B167"/>
  </mergeCells>
  <printOptions/>
  <pageMargins left="0.75" right="0.75" top="0.68" bottom="0.2" header="0.33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9"/>
  <sheetViews>
    <sheetView zoomScalePageLayoutView="0" workbookViewId="0" topLeftCell="A106">
      <selection activeCell="M113" sqref="M113"/>
    </sheetView>
  </sheetViews>
  <sheetFormatPr defaultColWidth="9.140625" defaultRowHeight="12.75"/>
  <cols>
    <col min="1" max="1" width="6.7109375" style="0" customWidth="1"/>
    <col min="2" max="2" width="27.421875" style="0" customWidth="1"/>
    <col min="3" max="3" width="13.140625" style="0" customWidth="1"/>
    <col min="4" max="4" width="13.7109375" style="0" customWidth="1"/>
    <col min="5" max="5" width="12.421875" style="0" customWidth="1"/>
    <col min="6" max="6" width="12.140625" style="0" customWidth="1"/>
    <col min="7" max="7" width="13.421875" style="0" customWidth="1"/>
    <col min="8" max="8" width="12.28125" style="0" customWidth="1"/>
    <col min="9" max="9" width="10.57421875" style="0" customWidth="1"/>
    <col min="10" max="10" width="10.140625" style="0" customWidth="1"/>
    <col min="12" max="12" width="13.57421875" style="58" customWidth="1"/>
    <col min="13" max="13" width="12.57421875" style="58" customWidth="1"/>
  </cols>
  <sheetData>
    <row r="1" spans="1:10" ht="15.75">
      <c r="A1" s="3"/>
      <c r="B1" s="362" t="s">
        <v>171</v>
      </c>
      <c r="C1" s="359"/>
      <c r="D1" s="359"/>
      <c r="H1" t="s">
        <v>0</v>
      </c>
      <c r="J1" s="4">
        <v>383996</v>
      </c>
    </row>
    <row r="2" spans="2:13" ht="15.75">
      <c r="B2" s="3" t="s">
        <v>1</v>
      </c>
      <c r="C2" s="2"/>
      <c r="H2" t="s">
        <v>2</v>
      </c>
      <c r="J2" s="4">
        <v>19020</v>
      </c>
      <c r="L2" s="358" t="s">
        <v>175</v>
      </c>
      <c r="M2" s="359"/>
    </row>
    <row r="3" spans="1:10" ht="15.75">
      <c r="A3" s="1"/>
      <c r="H3" s="7" t="s">
        <v>124</v>
      </c>
      <c r="I3" s="5" t="s">
        <v>125</v>
      </c>
      <c r="J3" s="6">
        <v>1100003100</v>
      </c>
    </row>
    <row r="4" spans="1:7" ht="18">
      <c r="A4" s="1" t="s">
        <v>185</v>
      </c>
      <c r="B4" t="s">
        <v>3</v>
      </c>
      <c r="C4" s="363" t="s">
        <v>146</v>
      </c>
      <c r="D4" s="359"/>
      <c r="E4" s="54" t="s">
        <v>192</v>
      </c>
      <c r="F4" s="55" t="s">
        <v>186</v>
      </c>
      <c r="G4" s="53" t="s">
        <v>3</v>
      </c>
    </row>
    <row r="5" ht="16.5" thickBot="1">
      <c r="A5" s="1" t="s">
        <v>3</v>
      </c>
    </row>
    <row r="6" spans="1:13" ht="12.75">
      <c r="A6" s="364" t="s">
        <v>4</v>
      </c>
      <c r="B6" s="356" t="s">
        <v>5</v>
      </c>
      <c r="C6" s="46" t="s">
        <v>6</v>
      </c>
      <c r="D6" s="46" t="s">
        <v>7</v>
      </c>
      <c r="E6" s="46" t="s">
        <v>8</v>
      </c>
      <c r="F6" s="46" t="s">
        <v>10</v>
      </c>
      <c r="G6" s="46" t="s">
        <v>12</v>
      </c>
      <c r="H6" s="46" t="s">
        <v>14</v>
      </c>
      <c r="I6" s="46" t="s">
        <v>15</v>
      </c>
      <c r="J6" s="46" t="s">
        <v>15</v>
      </c>
      <c r="K6" s="74" t="s">
        <v>4</v>
      </c>
      <c r="L6" s="59" t="s">
        <v>147</v>
      </c>
      <c r="M6" s="60" t="s">
        <v>148</v>
      </c>
    </row>
    <row r="7" spans="1:13" ht="12.75">
      <c r="A7" s="365"/>
      <c r="B7" s="357"/>
      <c r="C7" s="89" t="s">
        <v>194</v>
      </c>
      <c r="D7" s="89" t="s">
        <v>195</v>
      </c>
      <c r="E7" s="89" t="s">
        <v>9</v>
      </c>
      <c r="F7" s="89" t="s">
        <v>11</v>
      </c>
      <c r="G7" s="89" t="s">
        <v>13</v>
      </c>
      <c r="H7" s="89" t="s">
        <v>196</v>
      </c>
      <c r="I7" s="90" t="s">
        <v>187</v>
      </c>
      <c r="J7" s="89" t="s">
        <v>188</v>
      </c>
      <c r="K7" s="70"/>
      <c r="L7" s="71" t="s">
        <v>145</v>
      </c>
      <c r="M7" s="91" t="s">
        <v>145</v>
      </c>
    </row>
    <row r="8" spans="1:13" ht="15.75">
      <c r="A8" s="8"/>
      <c r="B8" s="92" t="s">
        <v>149</v>
      </c>
      <c r="C8" s="78"/>
      <c r="D8" s="78"/>
      <c r="E8" s="78"/>
      <c r="F8" s="78"/>
      <c r="G8" s="78"/>
      <c r="H8" s="78"/>
      <c r="I8" s="80"/>
      <c r="J8" s="78"/>
      <c r="K8" s="16"/>
      <c r="L8" s="63"/>
      <c r="M8" s="63"/>
    </row>
    <row r="9" spans="1:13" ht="12.75">
      <c r="A9" s="8"/>
      <c r="B9" s="87"/>
      <c r="C9" s="78"/>
      <c r="D9" s="78"/>
      <c r="E9" s="78"/>
      <c r="F9" s="78"/>
      <c r="G9" s="78"/>
      <c r="H9" s="78"/>
      <c r="I9" s="80"/>
      <c r="J9" s="78"/>
      <c r="K9" s="16"/>
      <c r="L9" s="63"/>
      <c r="M9" s="63"/>
    </row>
    <row r="10" spans="1:13" ht="12.75">
      <c r="A10" s="42">
        <v>64123</v>
      </c>
      <c r="B10" s="43" t="s">
        <v>126</v>
      </c>
      <c r="C10" s="44">
        <v>0</v>
      </c>
      <c r="D10" s="44"/>
      <c r="E10" s="44"/>
      <c r="F10" s="44"/>
      <c r="G10" s="44">
        <f>D10-E10-F10</f>
        <v>0</v>
      </c>
      <c r="H10" s="56">
        <v>0</v>
      </c>
      <c r="I10" s="37">
        <f aca="true" t="shared" si="0" ref="I10:I51">IF(C10&lt;&gt;0,D10/C10*100,0)</f>
        <v>0</v>
      </c>
      <c r="J10" s="45">
        <f>IF(H10&lt;&gt;0,D10/H10*100,0)</f>
        <v>0</v>
      </c>
      <c r="K10" s="93">
        <f>A10</f>
        <v>64123</v>
      </c>
      <c r="L10" s="62"/>
      <c r="M10" s="62">
        <f>F10-L10</f>
        <v>0</v>
      </c>
    </row>
    <row r="11" spans="1:13" ht="12.75">
      <c r="A11" s="22">
        <v>641</v>
      </c>
      <c r="B11" s="23" t="s">
        <v>127</v>
      </c>
      <c r="C11" s="26">
        <f aca="true" t="shared" si="1" ref="C11:I11">C10</f>
        <v>0</v>
      </c>
      <c r="D11" s="26">
        <f t="shared" si="1"/>
        <v>0</v>
      </c>
      <c r="E11" s="26">
        <f t="shared" si="1"/>
        <v>0</v>
      </c>
      <c r="F11" s="26">
        <f t="shared" si="1"/>
        <v>0</v>
      </c>
      <c r="G11" s="26">
        <f t="shared" si="1"/>
        <v>0</v>
      </c>
      <c r="H11" s="28">
        <f t="shared" si="1"/>
        <v>0</v>
      </c>
      <c r="I11" s="28">
        <f t="shared" si="1"/>
        <v>0</v>
      </c>
      <c r="J11" s="38">
        <f aca="true" t="shared" si="2" ref="J11:J51">IF(H11&lt;&gt;0,D11/H11*100,0)</f>
        <v>0</v>
      </c>
      <c r="K11" s="94">
        <f aca="true" t="shared" si="3" ref="K11:K94">A11</f>
        <v>641</v>
      </c>
      <c r="L11" s="66"/>
      <c r="M11" s="67">
        <f aca="true" t="shared" si="4" ref="M11:M75">F11-L11</f>
        <v>0</v>
      </c>
    </row>
    <row r="12" spans="1:13" ht="12.75">
      <c r="A12" s="9">
        <v>66111</v>
      </c>
      <c r="B12" s="8" t="s">
        <v>135</v>
      </c>
      <c r="C12" s="36"/>
      <c r="D12" s="17"/>
      <c r="E12" s="17"/>
      <c r="F12" s="17"/>
      <c r="G12" s="44">
        <f aca="true" t="shared" si="5" ref="G12:G21">D12-E12-F12</f>
        <v>0</v>
      </c>
      <c r="H12" s="57"/>
      <c r="I12" s="37">
        <f t="shared" si="0"/>
        <v>0</v>
      </c>
      <c r="J12" s="37">
        <f t="shared" si="2"/>
        <v>0</v>
      </c>
      <c r="K12" s="95">
        <f t="shared" si="3"/>
        <v>66111</v>
      </c>
      <c r="L12" s="63"/>
      <c r="M12" s="62">
        <f t="shared" si="4"/>
        <v>0</v>
      </c>
    </row>
    <row r="13" spans="1:13" ht="12.75">
      <c r="A13" s="9">
        <v>66112</v>
      </c>
      <c r="B13" s="8" t="s">
        <v>135</v>
      </c>
      <c r="C13" s="36"/>
      <c r="D13" s="17"/>
      <c r="E13" s="17"/>
      <c r="F13" s="17"/>
      <c r="G13" s="44">
        <f t="shared" si="5"/>
        <v>0</v>
      </c>
      <c r="H13" s="57"/>
      <c r="I13" s="37">
        <f t="shared" si="0"/>
        <v>0</v>
      </c>
      <c r="J13" s="37">
        <f t="shared" si="2"/>
        <v>0</v>
      </c>
      <c r="K13" s="95">
        <f t="shared" si="3"/>
        <v>66112</v>
      </c>
      <c r="L13" s="63"/>
      <c r="M13" s="62"/>
    </row>
    <row r="14" spans="1:13" ht="22.5">
      <c r="A14" s="9">
        <v>66121</v>
      </c>
      <c r="B14" s="8" t="s">
        <v>136</v>
      </c>
      <c r="C14" s="36"/>
      <c r="D14" s="17">
        <v>800</v>
      </c>
      <c r="E14" s="17"/>
      <c r="F14" s="17"/>
      <c r="G14" s="44">
        <f t="shared" si="5"/>
        <v>800</v>
      </c>
      <c r="H14" s="165">
        <v>27000</v>
      </c>
      <c r="I14" s="37">
        <f t="shared" si="0"/>
        <v>0</v>
      </c>
      <c r="J14" s="37">
        <f t="shared" si="2"/>
        <v>2.9629629629629632</v>
      </c>
      <c r="K14" s="95">
        <f>A14</f>
        <v>66121</v>
      </c>
      <c r="L14" s="63"/>
      <c r="M14" s="62">
        <f t="shared" si="4"/>
        <v>0</v>
      </c>
    </row>
    <row r="15" spans="1:13" ht="12.75">
      <c r="A15" s="9">
        <v>66122</v>
      </c>
      <c r="B15" s="8" t="s">
        <v>137</v>
      </c>
      <c r="C15" s="36"/>
      <c r="D15" s="17">
        <v>17166</v>
      </c>
      <c r="E15" s="17"/>
      <c r="F15" s="17"/>
      <c r="G15" s="44">
        <f t="shared" si="5"/>
        <v>17166</v>
      </c>
      <c r="H15" s="165">
        <v>19800</v>
      </c>
      <c r="I15" s="37">
        <f t="shared" si="0"/>
        <v>0</v>
      </c>
      <c r="J15" s="37">
        <f t="shared" si="2"/>
        <v>86.69696969696969</v>
      </c>
      <c r="K15" s="95">
        <f t="shared" si="3"/>
        <v>66122</v>
      </c>
      <c r="L15" s="63"/>
      <c r="M15" s="62">
        <f t="shared" si="4"/>
        <v>0</v>
      </c>
    </row>
    <row r="16" spans="1:13" ht="12.75">
      <c r="A16" s="9">
        <v>66123</v>
      </c>
      <c r="B16" s="8" t="s">
        <v>138</v>
      </c>
      <c r="C16" s="36"/>
      <c r="D16" s="17">
        <v>150</v>
      </c>
      <c r="E16" s="17"/>
      <c r="F16" s="17"/>
      <c r="G16" s="44">
        <f t="shared" si="5"/>
        <v>150</v>
      </c>
      <c r="H16" s="165">
        <v>600</v>
      </c>
      <c r="I16" s="37">
        <f t="shared" si="0"/>
        <v>0</v>
      </c>
      <c r="J16" s="37">
        <f t="shared" si="2"/>
        <v>25</v>
      </c>
      <c r="K16" s="95">
        <f t="shared" si="3"/>
        <v>66123</v>
      </c>
      <c r="L16" s="63"/>
      <c r="M16" s="62">
        <f t="shared" si="4"/>
        <v>0</v>
      </c>
    </row>
    <row r="17" spans="1:13" ht="12.75">
      <c r="A17" s="9">
        <v>66124</v>
      </c>
      <c r="B17" s="8" t="s">
        <v>152</v>
      </c>
      <c r="C17" s="36"/>
      <c r="D17" s="17">
        <v>300</v>
      </c>
      <c r="E17" s="17"/>
      <c r="F17" s="17"/>
      <c r="G17" s="44">
        <f t="shared" si="5"/>
        <v>300</v>
      </c>
      <c r="H17" s="165">
        <v>3000</v>
      </c>
      <c r="I17" s="37">
        <f t="shared" si="0"/>
        <v>0</v>
      </c>
      <c r="J17" s="37">
        <f t="shared" si="2"/>
        <v>10</v>
      </c>
      <c r="K17" s="95">
        <f t="shared" si="3"/>
        <v>66124</v>
      </c>
      <c r="L17" s="63"/>
      <c r="M17" s="62"/>
    </row>
    <row r="18" spans="1:13" ht="12.75">
      <c r="A18" s="9">
        <v>66125</v>
      </c>
      <c r="B18" s="8" t="s">
        <v>139</v>
      </c>
      <c r="C18" s="36">
        <v>2800</v>
      </c>
      <c r="D18" s="17">
        <v>1110</v>
      </c>
      <c r="E18" s="17"/>
      <c r="F18" s="17"/>
      <c r="G18" s="44">
        <f t="shared" si="5"/>
        <v>1110</v>
      </c>
      <c r="H18" s="165">
        <v>3000</v>
      </c>
      <c r="I18" s="37">
        <f t="shared" si="0"/>
        <v>39.64285714285714</v>
      </c>
      <c r="J18" s="37">
        <f t="shared" si="2"/>
        <v>37</v>
      </c>
      <c r="K18" s="95">
        <f t="shared" si="3"/>
        <v>66125</v>
      </c>
      <c r="L18" s="63"/>
      <c r="M18" s="62">
        <f t="shared" si="4"/>
        <v>0</v>
      </c>
    </row>
    <row r="19" spans="1:13" ht="12.75">
      <c r="A19" s="9">
        <v>66126</v>
      </c>
      <c r="B19" s="8" t="s">
        <v>153</v>
      </c>
      <c r="C19" s="36"/>
      <c r="D19" s="17"/>
      <c r="E19" s="17"/>
      <c r="F19" s="17"/>
      <c r="G19" s="44">
        <f t="shared" si="5"/>
        <v>0</v>
      </c>
      <c r="H19" s="165">
        <v>2500</v>
      </c>
      <c r="I19" s="37">
        <f t="shared" si="0"/>
        <v>0</v>
      </c>
      <c r="J19" s="37">
        <f t="shared" si="2"/>
        <v>0</v>
      </c>
      <c r="K19" s="95">
        <f t="shared" si="3"/>
        <v>66126</v>
      </c>
      <c r="L19" s="63"/>
      <c r="M19" s="62">
        <f t="shared" si="4"/>
        <v>0</v>
      </c>
    </row>
    <row r="20" spans="1:13" ht="12.75">
      <c r="A20" s="9">
        <v>66128</v>
      </c>
      <c r="B20" s="8" t="s">
        <v>128</v>
      </c>
      <c r="C20" s="36">
        <v>380</v>
      </c>
      <c r="D20" s="17">
        <v>4306.76</v>
      </c>
      <c r="E20" s="17"/>
      <c r="F20" s="17"/>
      <c r="G20" s="44">
        <f t="shared" si="5"/>
        <v>4306.76</v>
      </c>
      <c r="H20" s="165">
        <v>3000</v>
      </c>
      <c r="I20" s="37">
        <f t="shared" si="0"/>
        <v>1133.3578947368421</v>
      </c>
      <c r="J20" s="37">
        <f t="shared" si="2"/>
        <v>143.55866666666668</v>
      </c>
      <c r="K20" s="95">
        <f t="shared" si="3"/>
        <v>66128</v>
      </c>
      <c r="L20" s="63"/>
      <c r="M20" s="62">
        <f t="shared" si="4"/>
        <v>0</v>
      </c>
    </row>
    <row r="21" spans="1:13" ht="12.75">
      <c r="A21" s="9">
        <v>66129</v>
      </c>
      <c r="B21" s="8" t="s">
        <v>16</v>
      </c>
      <c r="C21" s="36">
        <v>1783.2</v>
      </c>
      <c r="D21" s="17"/>
      <c r="E21" s="17"/>
      <c r="F21" s="17"/>
      <c r="G21" s="44">
        <f t="shared" si="5"/>
        <v>0</v>
      </c>
      <c r="H21" s="165">
        <v>3000</v>
      </c>
      <c r="I21" s="37">
        <f t="shared" si="0"/>
        <v>0</v>
      </c>
      <c r="J21" s="37">
        <f t="shared" si="2"/>
        <v>0</v>
      </c>
      <c r="K21" s="95">
        <f t="shared" si="3"/>
        <v>66129</v>
      </c>
      <c r="L21" s="63"/>
      <c r="M21" s="62">
        <f t="shared" si="4"/>
        <v>0</v>
      </c>
    </row>
    <row r="22" spans="1:13" ht="12.75">
      <c r="A22" s="22">
        <v>661</v>
      </c>
      <c r="B22" s="23" t="s">
        <v>17</v>
      </c>
      <c r="C22" s="26">
        <f aca="true" t="shared" si="6" ref="C22:H22">SUM(C12:C21)</f>
        <v>4963.2</v>
      </c>
      <c r="D22" s="26">
        <f t="shared" si="6"/>
        <v>23832.760000000002</v>
      </c>
      <c r="E22" s="26">
        <f t="shared" si="6"/>
        <v>0</v>
      </c>
      <c r="F22" s="26">
        <f t="shared" si="6"/>
        <v>0</v>
      </c>
      <c r="G22" s="26">
        <f t="shared" si="6"/>
        <v>23832.760000000002</v>
      </c>
      <c r="H22" s="167">
        <f t="shared" si="6"/>
        <v>61900</v>
      </c>
      <c r="I22" s="38">
        <f t="shared" si="0"/>
        <v>480.189393939394</v>
      </c>
      <c r="J22" s="38">
        <f t="shared" si="2"/>
        <v>38.502035541195475</v>
      </c>
      <c r="K22" s="94">
        <f t="shared" si="3"/>
        <v>661</v>
      </c>
      <c r="L22" s="66">
        <f>SUM(L12:L21)</f>
        <v>0</v>
      </c>
      <c r="M22" s="67">
        <f t="shared" si="4"/>
        <v>0</v>
      </c>
    </row>
    <row r="23" spans="1:13" ht="12.75">
      <c r="A23" s="9">
        <v>66314</v>
      </c>
      <c r="B23" s="8" t="s">
        <v>18</v>
      </c>
      <c r="C23" s="17">
        <v>2600</v>
      </c>
      <c r="D23" s="17"/>
      <c r="E23" s="17"/>
      <c r="F23" s="17"/>
      <c r="G23" s="44">
        <f>D23-E23-F23</f>
        <v>0</v>
      </c>
      <c r="H23" s="165">
        <v>3000</v>
      </c>
      <c r="I23" s="37">
        <f t="shared" si="0"/>
        <v>0</v>
      </c>
      <c r="J23" s="37">
        <f t="shared" si="2"/>
        <v>0</v>
      </c>
      <c r="K23" s="95">
        <f t="shared" si="3"/>
        <v>66314</v>
      </c>
      <c r="L23" s="63"/>
      <c r="M23" s="62">
        <f t="shared" si="4"/>
        <v>0</v>
      </c>
    </row>
    <row r="24" spans="1:13" ht="12.75">
      <c r="A24" s="22">
        <v>663</v>
      </c>
      <c r="B24" s="23" t="s">
        <v>19</v>
      </c>
      <c r="C24" s="26">
        <f aca="true" t="shared" si="7" ref="C24:H24">C23</f>
        <v>2600</v>
      </c>
      <c r="D24" s="26">
        <f t="shared" si="7"/>
        <v>0</v>
      </c>
      <c r="E24" s="26">
        <f t="shared" si="7"/>
        <v>0</v>
      </c>
      <c r="F24" s="26">
        <f t="shared" si="7"/>
        <v>0</v>
      </c>
      <c r="G24" s="26">
        <f t="shared" si="7"/>
        <v>0</v>
      </c>
      <c r="H24" s="167">
        <f t="shared" si="7"/>
        <v>3000</v>
      </c>
      <c r="I24" s="38">
        <f t="shared" si="0"/>
        <v>0</v>
      </c>
      <c r="J24" s="38">
        <f t="shared" si="2"/>
        <v>0</v>
      </c>
      <c r="K24" s="94">
        <f t="shared" si="3"/>
        <v>663</v>
      </c>
      <c r="L24" s="66">
        <f>SUM(L23)</f>
        <v>0</v>
      </c>
      <c r="M24" s="67">
        <f t="shared" si="4"/>
        <v>0</v>
      </c>
    </row>
    <row r="25" spans="1:13" ht="12.75">
      <c r="A25" s="9">
        <v>66411</v>
      </c>
      <c r="B25" s="8" t="s">
        <v>20</v>
      </c>
      <c r="C25" s="36">
        <v>3093547.3</v>
      </c>
      <c r="D25" s="17">
        <v>3270672.08</v>
      </c>
      <c r="E25" s="36">
        <v>3270672.08</v>
      </c>
      <c r="F25" s="17">
        <v>0</v>
      </c>
      <c r="G25" s="44">
        <f>D25-E25-F25</f>
        <v>0</v>
      </c>
      <c r="H25" s="165">
        <v>3284619</v>
      </c>
      <c r="I25" s="37">
        <f t="shared" si="0"/>
        <v>105.72562055217323</v>
      </c>
      <c r="J25" s="37">
        <f t="shared" si="2"/>
        <v>99.5753869779113</v>
      </c>
      <c r="K25" s="95">
        <f t="shared" si="3"/>
        <v>66411</v>
      </c>
      <c r="L25" s="63"/>
      <c r="M25" s="62">
        <f t="shared" si="4"/>
        <v>0</v>
      </c>
    </row>
    <row r="26" spans="1:13" ht="12.75">
      <c r="A26" s="9">
        <v>66412</v>
      </c>
      <c r="B26" s="8" t="s">
        <v>21</v>
      </c>
      <c r="C26" s="36">
        <v>663266.34</v>
      </c>
      <c r="D26" s="17">
        <v>779180.18</v>
      </c>
      <c r="E26" s="17">
        <v>0</v>
      </c>
      <c r="F26" s="36">
        <v>775479.38</v>
      </c>
      <c r="G26" s="44">
        <f>D26-E26-F26</f>
        <v>3700.8000000000466</v>
      </c>
      <c r="H26" s="165">
        <v>783950</v>
      </c>
      <c r="I26" s="37">
        <f t="shared" si="0"/>
        <v>117.47621325092422</v>
      </c>
      <c r="J26" s="37">
        <f t="shared" si="2"/>
        <v>99.39156578863448</v>
      </c>
      <c r="K26" s="95">
        <f t="shared" si="3"/>
        <v>66412</v>
      </c>
      <c r="L26" s="63">
        <v>446036.92</v>
      </c>
      <c r="M26" s="62">
        <f t="shared" si="4"/>
        <v>329442.46</v>
      </c>
    </row>
    <row r="27" spans="1:13" ht="12.75">
      <c r="A27" s="9">
        <v>66414</v>
      </c>
      <c r="B27" s="8" t="s">
        <v>22</v>
      </c>
      <c r="C27" s="36">
        <v>13255.5</v>
      </c>
      <c r="D27" s="17">
        <v>38510.8</v>
      </c>
      <c r="E27" s="17">
        <v>38510.8</v>
      </c>
      <c r="F27" s="17"/>
      <c r="G27" s="44">
        <f>D27-E27-F27</f>
        <v>0</v>
      </c>
      <c r="H27" s="165">
        <v>8600</v>
      </c>
      <c r="I27" s="37">
        <f t="shared" si="0"/>
        <v>290.52695107691153</v>
      </c>
      <c r="J27" s="37">
        <f t="shared" si="2"/>
        <v>447.80000000000007</v>
      </c>
      <c r="K27" s="95">
        <f t="shared" si="3"/>
        <v>66414</v>
      </c>
      <c r="L27" s="63"/>
      <c r="M27" s="62">
        <f t="shared" si="4"/>
        <v>0</v>
      </c>
    </row>
    <row r="28" spans="1:13" ht="12.75">
      <c r="A28" s="9">
        <v>66418</v>
      </c>
      <c r="B28" s="8" t="s">
        <v>23</v>
      </c>
      <c r="C28" s="17"/>
      <c r="D28" s="17"/>
      <c r="E28" s="17"/>
      <c r="F28" s="17"/>
      <c r="G28" s="44">
        <f>D28-E28-F28</f>
        <v>0</v>
      </c>
      <c r="H28" s="165">
        <v>2000</v>
      </c>
      <c r="I28" s="37">
        <f t="shared" si="0"/>
        <v>0</v>
      </c>
      <c r="J28" s="37">
        <f t="shared" si="2"/>
        <v>0</v>
      </c>
      <c r="K28" s="95">
        <f t="shared" si="3"/>
        <v>66418</v>
      </c>
      <c r="L28" s="63"/>
      <c r="M28" s="62">
        <f t="shared" si="4"/>
        <v>0</v>
      </c>
    </row>
    <row r="29" spans="1:13" ht="12.75">
      <c r="A29" s="22">
        <v>664</v>
      </c>
      <c r="B29" s="23" t="s">
        <v>24</v>
      </c>
      <c r="C29" s="27">
        <f aca="true" t="shared" si="8" ref="C29:H29">SUM(C25:C28)</f>
        <v>3770069.1399999997</v>
      </c>
      <c r="D29" s="27">
        <f t="shared" si="8"/>
        <v>4088363.06</v>
      </c>
      <c r="E29" s="27">
        <f t="shared" si="8"/>
        <v>3309182.88</v>
      </c>
      <c r="F29" s="27">
        <f t="shared" si="8"/>
        <v>775479.38</v>
      </c>
      <c r="G29" s="27">
        <f t="shared" si="8"/>
        <v>3700.8000000000466</v>
      </c>
      <c r="H29" s="166">
        <f t="shared" si="8"/>
        <v>4079169</v>
      </c>
      <c r="I29" s="38">
        <f t="shared" si="0"/>
        <v>108.44265471481513</v>
      </c>
      <c r="J29" s="38">
        <f t="shared" si="2"/>
        <v>100.22539051458766</v>
      </c>
      <c r="K29" s="94">
        <f t="shared" si="3"/>
        <v>664</v>
      </c>
      <c r="L29" s="66">
        <f>SUM(L25:L28)</f>
        <v>446036.92</v>
      </c>
      <c r="M29" s="67">
        <f t="shared" si="4"/>
        <v>329442.46</v>
      </c>
    </row>
    <row r="30" spans="1:13" ht="12.75">
      <c r="A30" s="22">
        <v>6</v>
      </c>
      <c r="B30" s="23" t="s">
        <v>25</v>
      </c>
      <c r="C30" s="27">
        <f aca="true" t="shared" si="9" ref="C30:H30">C11+C22+C24+C29</f>
        <v>3777632.34</v>
      </c>
      <c r="D30" s="27">
        <f t="shared" si="9"/>
        <v>4112195.82</v>
      </c>
      <c r="E30" s="27">
        <f t="shared" si="9"/>
        <v>3309182.88</v>
      </c>
      <c r="F30" s="27">
        <f t="shared" si="9"/>
        <v>775479.38</v>
      </c>
      <c r="G30" s="27">
        <f t="shared" si="9"/>
        <v>27533.56000000005</v>
      </c>
      <c r="H30" s="166">
        <f t="shared" si="9"/>
        <v>4144069</v>
      </c>
      <c r="I30" s="38">
        <f t="shared" si="0"/>
        <v>108.85643307469144</v>
      </c>
      <c r="J30" s="38">
        <f t="shared" si="2"/>
        <v>99.23087236240515</v>
      </c>
      <c r="K30" s="94">
        <f t="shared" si="3"/>
        <v>6</v>
      </c>
      <c r="L30" s="66">
        <f>L11+L22+L24+L29</f>
        <v>446036.92</v>
      </c>
      <c r="M30" s="67">
        <f t="shared" si="4"/>
        <v>329442.46</v>
      </c>
    </row>
    <row r="31" spans="1:13" ht="12.75">
      <c r="A31" s="9">
        <v>7211</v>
      </c>
      <c r="B31" s="8" t="s">
        <v>129</v>
      </c>
      <c r="C31" s="36">
        <v>3914.59</v>
      </c>
      <c r="D31" s="17">
        <v>3356.31</v>
      </c>
      <c r="E31" s="17"/>
      <c r="F31" s="17"/>
      <c r="G31" s="44">
        <f>D31-E31-F31</f>
        <v>3356.31</v>
      </c>
      <c r="H31" s="165">
        <v>4100</v>
      </c>
      <c r="I31" s="37">
        <f t="shared" si="0"/>
        <v>85.73848091370999</v>
      </c>
      <c r="J31" s="37">
        <f t="shared" si="2"/>
        <v>81.86121951219512</v>
      </c>
      <c r="K31" s="95">
        <f t="shared" si="3"/>
        <v>7211</v>
      </c>
      <c r="L31" s="63"/>
      <c r="M31" s="62">
        <f t="shared" si="4"/>
        <v>0</v>
      </c>
    </row>
    <row r="32" spans="1:13" ht="12.75">
      <c r="A32" s="22">
        <v>721</v>
      </c>
      <c r="B32" s="23" t="s">
        <v>130</v>
      </c>
      <c r="C32" s="26">
        <f>C31</f>
        <v>3914.59</v>
      </c>
      <c r="D32" s="26">
        <f aca="true" t="shared" si="10" ref="D32:H33">D31</f>
        <v>3356.31</v>
      </c>
      <c r="E32" s="26">
        <f t="shared" si="10"/>
        <v>0</v>
      </c>
      <c r="F32" s="26">
        <f t="shared" si="10"/>
        <v>0</v>
      </c>
      <c r="G32" s="26">
        <f t="shared" si="10"/>
        <v>3356.31</v>
      </c>
      <c r="H32" s="167">
        <f t="shared" si="10"/>
        <v>4100</v>
      </c>
      <c r="I32" s="38">
        <f t="shared" si="0"/>
        <v>85.73848091370999</v>
      </c>
      <c r="J32" s="38">
        <f t="shared" si="2"/>
        <v>81.86121951219512</v>
      </c>
      <c r="K32" s="94">
        <f t="shared" si="3"/>
        <v>721</v>
      </c>
      <c r="L32" s="66">
        <f>L31</f>
        <v>0</v>
      </c>
      <c r="M32" s="67">
        <f t="shared" si="4"/>
        <v>0</v>
      </c>
    </row>
    <row r="33" spans="1:13" ht="12.75">
      <c r="A33" s="22">
        <v>7</v>
      </c>
      <c r="B33" s="23" t="s">
        <v>131</v>
      </c>
      <c r="C33" s="26">
        <f>C32</f>
        <v>3914.59</v>
      </c>
      <c r="D33" s="26">
        <f t="shared" si="10"/>
        <v>3356.31</v>
      </c>
      <c r="E33" s="26">
        <f t="shared" si="10"/>
        <v>0</v>
      </c>
      <c r="F33" s="26">
        <f t="shared" si="10"/>
        <v>0</v>
      </c>
      <c r="G33" s="26">
        <f t="shared" si="10"/>
        <v>3356.31</v>
      </c>
      <c r="H33" s="167">
        <f t="shared" si="10"/>
        <v>4100</v>
      </c>
      <c r="I33" s="38">
        <f t="shared" si="0"/>
        <v>85.73848091370999</v>
      </c>
      <c r="J33" s="38">
        <f t="shared" si="2"/>
        <v>81.86121951219512</v>
      </c>
      <c r="K33" s="94">
        <f t="shared" si="3"/>
        <v>7</v>
      </c>
      <c r="L33" s="66">
        <f>L32</f>
        <v>0</v>
      </c>
      <c r="M33" s="67">
        <f t="shared" si="4"/>
        <v>0</v>
      </c>
    </row>
    <row r="34" spans="1:13" ht="12.75">
      <c r="A34" s="22"/>
      <c r="B34" s="23"/>
      <c r="C34" s="26"/>
      <c r="D34" s="26"/>
      <c r="E34" s="26"/>
      <c r="F34" s="26"/>
      <c r="G34" s="156"/>
      <c r="H34" s="167"/>
      <c r="I34" s="38"/>
      <c r="J34" s="38"/>
      <c r="K34" s="94"/>
      <c r="L34" s="66"/>
      <c r="M34" s="67"/>
    </row>
    <row r="35" spans="1:13" ht="12.75">
      <c r="A35" s="12"/>
      <c r="B35" s="13"/>
      <c r="C35" s="18"/>
      <c r="D35" s="18"/>
      <c r="E35" s="18"/>
      <c r="F35" s="18"/>
      <c r="G35" s="44"/>
      <c r="H35" s="172"/>
      <c r="I35" s="37">
        <f t="shared" si="0"/>
        <v>0</v>
      </c>
      <c r="J35" s="37">
        <f t="shared" si="2"/>
        <v>0</v>
      </c>
      <c r="K35" s="16"/>
      <c r="L35" s="63"/>
      <c r="M35" s="62"/>
    </row>
    <row r="36" spans="1:13" ht="15.75">
      <c r="A36" s="15"/>
      <c r="B36" s="21" t="s">
        <v>150</v>
      </c>
      <c r="C36" s="20">
        <f aca="true" t="shared" si="11" ref="C36:H36">C30+C33</f>
        <v>3781546.9299999997</v>
      </c>
      <c r="D36" s="20">
        <f t="shared" si="11"/>
        <v>4115552.13</v>
      </c>
      <c r="E36" s="20">
        <f t="shared" si="11"/>
        <v>3309182.88</v>
      </c>
      <c r="F36" s="20">
        <f t="shared" si="11"/>
        <v>775479.38</v>
      </c>
      <c r="G36" s="20">
        <f t="shared" si="11"/>
        <v>30889.87000000005</v>
      </c>
      <c r="H36" s="173">
        <f t="shared" si="11"/>
        <v>4148169</v>
      </c>
      <c r="I36" s="39">
        <f t="shared" si="0"/>
        <v>108.83250178254433</v>
      </c>
      <c r="J36" s="39">
        <f t="shared" si="2"/>
        <v>99.21370440789659</v>
      </c>
      <c r="K36" s="96" t="s">
        <v>151</v>
      </c>
      <c r="L36" s="75">
        <f>L30+L33</f>
        <v>446036.92</v>
      </c>
      <c r="M36" s="73">
        <f t="shared" si="4"/>
        <v>329442.46</v>
      </c>
    </row>
    <row r="37" spans="1:13" ht="15.75">
      <c r="A37" s="97"/>
      <c r="B37" s="98"/>
      <c r="C37" s="99"/>
      <c r="D37" s="99"/>
      <c r="E37" s="99"/>
      <c r="F37" s="99"/>
      <c r="G37" s="20"/>
      <c r="H37" s="174"/>
      <c r="I37" s="101"/>
      <c r="J37" s="101"/>
      <c r="K37" s="96"/>
      <c r="L37" s="75"/>
      <c r="M37" s="73"/>
    </row>
    <row r="38" spans="1:13" ht="16.5" thickBot="1">
      <c r="A38" s="97"/>
      <c r="B38" s="98"/>
      <c r="C38" s="99"/>
      <c r="D38" s="99"/>
      <c r="E38" s="99"/>
      <c r="F38" s="99"/>
      <c r="G38" s="100"/>
      <c r="H38" s="174"/>
      <c r="I38" s="101"/>
      <c r="J38" s="101"/>
      <c r="K38" s="96"/>
      <c r="L38" s="75"/>
      <c r="M38" s="73"/>
    </row>
    <row r="39" spans="1:13" ht="12.75">
      <c r="A39" s="368" t="s">
        <v>4</v>
      </c>
      <c r="B39" s="356" t="s">
        <v>5</v>
      </c>
      <c r="C39" s="46" t="s">
        <v>6</v>
      </c>
      <c r="D39" s="46" t="s">
        <v>7</v>
      </c>
      <c r="E39" s="46" t="s">
        <v>8</v>
      </c>
      <c r="F39" s="46" t="s">
        <v>10</v>
      </c>
      <c r="G39" s="102" t="s">
        <v>12</v>
      </c>
      <c r="H39" s="46" t="s">
        <v>14</v>
      </c>
      <c r="I39" s="46" t="s">
        <v>15</v>
      </c>
      <c r="J39" s="103" t="s">
        <v>15</v>
      </c>
      <c r="K39" s="134" t="str">
        <f>A39</f>
        <v>KONTO</v>
      </c>
      <c r="L39" s="59" t="s">
        <v>143</v>
      </c>
      <c r="M39" s="60" t="s">
        <v>3</v>
      </c>
    </row>
    <row r="40" spans="1:13" ht="13.5" thickBot="1">
      <c r="A40" s="369"/>
      <c r="B40" s="370"/>
      <c r="C40" s="47" t="s">
        <v>194</v>
      </c>
      <c r="D40" s="47" t="s">
        <v>195</v>
      </c>
      <c r="E40" s="47" t="s">
        <v>9</v>
      </c>
      <c r="F40" s="47" t="s">
        <v>11</v>
      </c>
      <c r="G40" s="104" t="s">
        <v>13</v>
      </c>
      <c r="H40" s="47" t="s">
        <v>195</v>
      </c>
      <c r="I40" s="48" t="s">
        <v>187</v>
      </c>
      <c r="J40" s="105" t="s">
        <v>189</v>
      </c>
      <c r="K40" s="135"/>
      <c r="L40" s="61" t="s">
        <v>145</v>
      </c>
      <c r="M40" s="72" t="s">
        <v>144</v>
      </c>
    </row>
    <row r="41" spans="1:13" ht="15.75">
      <c r="A41" s="114"/>
      <c r="B41" s="121" t="s">
        <v>154</v>
      </c>
      <c r="C41" s="122"/>
      <c r="D41" s="122"/>
      <c r="E41" s="122"/>
      <c r="F41" s="122"/>
      <c r="G41" s="76"/>
      <c r="H41" s="160"/>
      <c r="I41" s="123"/>
      <c r="J41" s="122"/>
      <c r="K41" s="133"/>
      <c r="L41" s="62"/>
      <c r="M41" s="62"/>
    </row>
    <row r="42" spans="1:13" ht="12.75">
      <c r="A42" s="88"/>
      <c r="B42" s="87"/>
      <c r="C42" s="78"/>
      <c r="D42" s="78"/>
      <c r="E42" s="78"/>
      <c r="F42" s="78"/>
      <c r="G42" s="79"/>
      <c r="H42" s="161"/>
      <c r="I42" s="80"/>
      <c r="J42" s="78"/>
      <c r="K42" s="106"/>
      <c r="L42" s="63"/>
      <c r="M42" s="63"/>
    </row>
    <row r="43" spans="1:13" ht="12.75">
      <c r="A43" s="88">
        <v>31111</v>
      </c>
      <c r="B43" s="88" t="s">
        <v>155</v>
      </c>
      <c r="C43" s="36">
        <v>2443104.1</v>
      </c>
      <c r="D43" s="34">
        <v>2596996.55</v>
      </c>
      <c r="E43" s="157">
        <v>2596996.55</v>
      </c>
      <c r="F43" s="34"/>
      <c r="G43" s="44">
        <f>D43-E43-F43</f>
        <v>0</v>
      </c>
      <c r="H43" s="165">
        <v>2595000</v>
      </c>
      <c r="I43" s="37">
        <f t="shared" si="0"/>
        <v>106.299054141819</v>
      </c>
      <c r="J43" s="37">
        <f t="shared" si="2"/>
        <v>100.07693834296725</v>
      </c>
      <c r="K43" s="95">
        <f t="shared" si="3"/>
        <v>31111</v>
      </c>
      <c r="L43" s="132"/>
      <c r="M43" s="62">
        <f t="shared" si="4"/>
        <v>0</v>
      </c>
    </row>
    <row r="44" spans="1:13" ht="12.75">
      <c r="A44" s="42">
        <v>31113</v>
      </c>
      <c r="B44" s="43" t="s">
        <v>27</v>
      </c>
      <c r="C44" s="146"/>
      <c r="D44" s="44"/>
      <c r="E44" s="44"/>
      <c r="F44" s="44"/>
      <c r="G44" s="44">
        <f>D44-E44-F44</f>
        <v>0</v>
      </c>
      <c r="H44" s="162"/>
      <c r="I44" s="37">
        <f t="shared" si="0"/>
        <v>0</v>
      </c>
      <c r="J44" s="37">
        <f t="shared" si="2"/>
        <v>0</v>
      </c>
      <c r="K44" s="95">
        <f t="shared" si="3"/>
        <v>31113</v>
      </c>
      <c r="L44" s="63"/>
      <c r="M44" s="62">
        <f t="shared" si="4"/>
        <v>0</v>
      </c>
    </row>
    <row r="45" spans="1:13" ht="12.75">
      <c r="A45" s="42">
        <v>31117</v>
      </c>
      <c r="B45" s="43" t="s">
        <v>156</v>
      </c>
      <c r="C45" s="146"/>
      <c r="D45" s="44"/>
      <c r="E45" s="44"/>
      <c r="F45" s="44"/>
      <c r="G45" s="44">
        <f>D45-E45-F45</f>
        <v>0</v>
      </c>
      <c r="H45" s="162"/>
      <c r="I45" s="37">
        <f t="shared" si="0"/>
        <v>0</v>
      </c>
      <c r="J45" s="37">
        <f t="shared" si="2"/>
        <v>0</v>
      </c>
      <c r="K45" s="95">
        <f t="shared" si="3"/>
        <v>31117</v>
      </c>
      <c r="L45" s="63"/>
      <c r="M45" s="62">
        <f t="shared" si="4"/>
        <v>0</v>
      </c>
    </row>
    <row r="46" spans="1:13" ht="12.75">
      <c r="A46" s="42">
        <v>31119</v>
      </c>
      <c r="B46" s="43" t="s">
        <v>157</v>
      </c>
      <c r="C46" s="146"/>
      <c r="D46" s="44"/>
      <c r="E46" s="44"/>
      <c r="F46" s="44"/>
      <c r="G46" s="44">
        <f>D46-E46-F46</f>
        <v>0</v>
      </c>
      <c r="H46" s="163"/>
      <c r="I46" s="37">
        <f t="shared" si="0"/>
        <v>0</v>
      </c>
      <c r="J46" s="37">
        <f t="shared" si="2"/>
        <v>0</v>
      </c>
      <c r="K46" s="95">
        <f t="shared" si="3"/>
        <v>31119</v>
      </c>
      <c r="L46" s="63"/>
      <c r="M46" s="62">
        <f t="shared" si="4"/>
        <v>0</v>
      </c>
    </row>
    <row r="47" spans="1:13" ht="12.75">
      <c r="A47" s="107">
        <v>3111</v>
      </c>
      <c r="B47" s="108" t="s">
        <v>155</v>
      </c>
      <c r="C47" s="147">
        <f aca="true" t="shared" si="12" ref="C47:H47">SUM(C43:C46)</f>
        <v>2443104.1</v>
      </c>
      <c r="D47" s="109">
        <f t="shared" si="12"/>
        <v>2596996.55</v>
      </c>
      <c r="E47" s="158">
        <f t="shared" si="12"/>
        <v>2596996.55</v>
      </c>
      <c r="F47" s="109">
        <f t="shared" si="12"/>
        <v>0</v>
      </c>
      <c r="G47" s="109">
        <f t="shared" si="12"/>
        <v>0</v>
      </c>
      <c r="H47" s="164">
        <f t="shared" si="12"/>
        <v>2595000</v>
      </c>
      <c r="I47" s="40">
        <f t="shared" si="0"/>
        <v>106.299054141819</v>
      </c>
      <c r="J47" s="40">
        <f t="shared" si="2"/>
        <v>100.07693834296725</v>
      </c>
      <c r="K47" s="117">
        <f t="shared" si="3"/>
        <v>3111</v>
      </c>
      <c r="L47" s="64">
        <f>SUM(L43:L46)</f>
        <v>0</v>
      </c>
      <c r="M47" s="65"/>
    </row>
    <row r="48" spans="1:13" ht="12.75">
      <c r="A48" s="9">
        <v>31131</v>
      </c>
      <c r="B48" s="8" t="s">
        <v>28</v>
      </c>
      <c r="C48" s="36">
        <v>127831.27</v>
      </c>
      <c r="D48" s="17">
        <v>92279.06</v>
      </c>
      <c r="E48" s="17">
        <v>92279.06</v>
      </c>
      <c r="F48" s="17"/>
      <c r="G48" s="44">
        <f>D48-E48-F48</f>
        <v>0</v>
      </c>
      <c r="H48" s="165">
        <v>110000</v>
      </c>
      <c r="I48" s="37">
        <f t="shared" si="0"/>
        <v>72.18817430195288</v>
      </c>
      <c r="J48" s="37">
        <f t="shared" si="2"/>
        <v>83.89005454545455</v>
      </c>
      <c r="K48" s="95">
        <f t="shared" si="3"/>
        <v>31131</v>
      </c>
      <c r="L48" s="63"/>
      <c r="M48" s="62">
        <f t="shared" si="4"/>
        <v>0</v>
      </c>
    </row>
    <row r="49" spans="1:13" ht="12.75">
      <c r="A49" s="22">
        <v>311</v>
      </c>
      <c r="B49" s="23" t="s">
        <v>29</v>
      </c>
      <c r="C49" s="27">
        <f aca="true" t="shared" si="13" ref="C49:H49">C47+C48</f>
        <v>2570935.37</v>
      </c>
      <c r="D49" s="27">
        <f t="shared" si="13"/>
        <v>2689275.61</v>
      </c>
      <c r="E49" s="27">
        <f t="shared" si="13"/>
        <v>2689275.61</v>
      </c>
      <c r="F49" s="27">
        <f t="shared" si="13"/>
        <v>0</v>
      </c>
      <c r="G49" s="27">
        <f t="shared" si="13"/>
        <v>0</v>
      </c>
      <c r="H49" s="166">
        <f t="shared" si="13"/>
        <v>2705000</v>
      </c>
      <c r="I49" s="38">
        <f t="shared" si="0"/>
        <v>104.60300330303518</v>
      </c>
      <c r="J49" s="38">
        <f t="shared" si="2"/>
        <v>99.41869168207023</v>
      </c>
      <c r="K49" s="94">
        <f t="shared" si="3"/>
        <v>311</v>
      </c>
      <c r="L49" s="66">
        <f>L47+L48</f>
        <v>0</v>
      </c>
      <c r="M49" s="67">
        <f t="shared" si="4"/>
        <v>0</v>
      </c>
    </row>
    <row r="50" spans="1:13" ht="12.75">
      <c r="A50" s="9">
        <v>31212</v>
      </c>
      <c r="B50" s="8" t="s">
        <v>30</v>
      </c>
      <c r="C50" s="36">
        <v>62768.58</v>
      </c>
      <c r="D50" s="17">
        <v>76729.92</v>
      </c>
      <c r="E50" s="17">
        <v>76729.92</v>
      </c>
      <c r="F50" s="17"/>
      <c r="G50" s="44">
        <f>D50-E50-F50</f>
        <v>0</v>
      </c>
      <c r="H50" s="165">
        <v>65539</v>
      </c>
      <c r="I50" s="37">
        <f t="shared" si="0"/>
        <v>122.24256148538011</v>
      </c>
      <c r="J50" s="37">
        <f t="shared" si="2"/>
        <v>117.07520712857993</v>
      </c>
      <c r="K50" s="95">
        <f t="shared" si="3"/>
        <v>31212</v>
      </c>
      <c r="L50" s="63"/>
      <c r="M50" s="62">
        <f t="shared" si="4"/>
        <v>0</v>
      </c>
    </row>
    <row r="51" spans="1:13" ht="12.75">
      <c r="A51" s="9">
        <v>31213</v>
      </c>
      <c r="B51" s="8" t="s">
        <v>31</v>
      </c>
      <c r="C51" s="36"/>
      <c r="D51" s="17">
        <v>27500</v>
      </c>
      <c r="E51" s="17">
        <v>27500</v>
      </c>
      <c r="F51" s="17"/>
      <c r="G51" s="17">
        <f>D51-E51-F51</f>
        <v>0</v>
      </c>
      <c r="H51" s="165">
        <v>27500</v>
      </c>
      <c r="I51" s="37">
        <f t="shared" si="0"/>
        <v>0</v>
      </c>
      <c r="J51" s="37">
        <f t="shared" si="2"/>
        <v>100</v>
      </c>
      <c r="K51" s="95">
        <f t="shared" si="3"/>
        <v>31213</v>
      </c>
      <c r="L51" s="63"/>
      <c r="M51" s="63">
        <f t="shared" si="4"/>
        <v>0</v>
      </c>
    </row>
    <row r="52" spans="1:13" ht="12.75">
      <c r="A52" s="9">
        <v>31214</v>
      </c>
      <c r="B52" s="8" t="s">
        <v>32</v>
      </c>
      <c r="C52" s="36"/>
      <c r="D52" s="17"/>
      <c r="E52" s="17"/>
      <c r="F52" s="17"/>
      <c r="G52" s="17">
        <f>D52-E52-F52</f>
        <v>0</v>
      </c>
      <c r="H52" s="148"/>
      <c r="I52" s="37">
        <f>IF(C52&lt;&gt;0,D52/C52*100,0)</f>
        <v>0</v>
      </c>
      <c r="J52" s="37">
        <f>IF(H52&lt;&gt;0,D52/H52*100,0)</f>
        <v>0</v>
      </c>
      <c r="K52" s="95">
        <f t="shared" si="3"/>
        <v>31214</v>
      </c>
      <c r="L52" s="63"/>
      <c r="M52" s="63">
        <f t="shared" si="4"/>
        <v>0</v>
      </c>
    </row>
    <row r="53" spans="1:13" ht="12.75">
      <c r="A53" s="9">
        <v>31215</v>
      </c>
      <c r="B53" s="8" t="s">
        <v>33</v>
      </c>
      <c r="C53" s="36"/>
      <c r="D53" s="17">
        <v>14610.79</v>
      </c>
      <c r="E53" s="17">
        <v>14610.79</v>
      </c>
      <c r="F53" s="11"/>
      <c r="G53" s="44">
        <f>D53-E53-F53</f>
        <v>0</v>
      </c>
      <c r="H53" s="148">
        <v>14720</v>
      </c>
      <c r="I53" s="37">
        <f aca="true" t="shared" si="14" ref="I53:I100">IF(C53&lt;&gt;0,D53/C53*100,0)</f>
        <v>0</v>
      </c>
      <c r="J53" s="37">
        <f aca="true" t="shared" si="15" ref="J53:J100">IF(H53&lt;&gt;0,D53/H53*100,0)</f>
        <v>99.25808423913044</v>
      </c>
      <c r="K53" s="95">
        <f t="shared" si="3"/>
        <v>31215</v>
      </c>
      <c r="L53" s="63"/>
      <c r="M53" s="62">
        <f t="shared" si="4"/>
        <v>0</v>
      </c>
    </row>
    <row r="54" spans="1:13" ht="12.75">
      <c r="A54" s="22">
        <v>312</v>
      </c>
      <c r="B54" s="23" t="s">
        <v>34</v>
      </c>
      <c r="C54" s="26">
        <f aca="true" t="shared" si="16" ref="C54:H54">C50+C51+C52+C53</f>
        <v>62768.58</v>
      </c>
      <c r="D54" s="26">
        <f t="shared" si="16"/>
        <v>118840.70999999999</v>
      </c>
      <c r="E54" s="26">
        <f t="shared" si="16"/>
        <v>118840.70999999999</v>
      </c>
      <c r="F54" s="26">
        <f t="shared" si="16"/>
        <v>0</v>
      </c>
      <c r="G54" s="26">
        <f t="shared" si="16"/>
        <v>0</v>
      </c>
      <c r="H54" s="167">
        <f t="shared" si="16"/>
        <v>107759</v>
      </c>
      <c r="I54" s="38">
        <f t="shared" si="14"/>
        <v>189.3315254224327</v>
      </c>
      <c r="J54" s="38">
        <f t="shared" si="15"/>
        <v>110.2837906810568</v>
      </c>
      <c r="K54" s="94">
        <f t="shared" si="3"/>
        <v>312</v>
      </c>
      <c r="L54" s="66">
        <f>L50+L51+L52+L53</f>
        <v>0</v>
      </c>
      <c r="M54" s="67">
        <f t="shared" si="4"/>
        <v>0</v>
      </c>
    </row>
    <row r="55" spans="1:13" ht="12.75">
      <c r="A55" s="9">
        <v>3131</v>
      </c>
      <c r="B55" s="8" t="s">
        <v>35</v>
      </c>
      <c r="C55" s="17">
        <v>0</v>
      </c>
      <c r="D55" s="17"/>
      <c r="E55" s="17"/>
      <c r="F55" s="17"/>
      <c r="G55" s="44">
        <f>D55-E55-F55</f>
        <v>0</v>
      </c>
      <c r="H55" s="168"/>
      <c r="I55" s="37">
        <f t="shared" si="14"/>
        <v>0</v>
      </c>
      <c r="J55" s="37">
        <f t="shared" si="15"/>
        <v>0</v>
      </c>
      <c r="K55" s="95">
        <f t="shared" si="3"/>
        <v>3131</v>
      </c>
      <c r="L55" s="63"/>
      <c r="M55" s="62">
        <f t="shared" si="4"/>
        <v>0</v>
      </c>
    </row>
    <row r="56" spans="1:13" ht="12.75">
      <c r="A56" s="9">
        <v>3132</v>
      </c>
      <c r="B56" s="8" t="s">
        <v>36</v>
      </c>
      <c r="C56" s="148">
        <v>400675.42</v>
      </c>
      <c r="D56" s="17">
        <v>416837.97</v>
      </c>
      <c r="E56" s="17">
        <v>416837.97</v>
      </c>
      <c r="F56" s="17"/>
      <c r="G56" s="44">
        <f>D56-E56-F56</f>
        <v>0</v>
      </c>
      <c r="H56" s="148">
        <v>422275</v>
      </c>
      <c r="I56" s="37">
        <f t="shared" si="14"/>
        <v>104.03382618279903</v>
      </c>
      <c r="J56" s="37">
        <f t="shared" si="15"/>
        <v>98.71244331300693</v>
      </c>
      <c r="K56" s="95">
        <f t="shared" si="3"/>
        <v>3132</v>
      </c>
      <c r="L56" s="63"/>
      <c r="M56" s="62">
        <f t="shared" si="4"/>
        <v>0</v>
      </c>
    </row>
    <row r="57" spans="1:13" ht="12.75">
      <c r="A57" s="9">
        <v>3133</v>
      </c>
      <c r="B57" s="8" t="s">
        <v>37</v>
      </c>
      <c r="C57" s="148">
        <v>43705.73</v>
      </c>
      <c r="D57" s="17">
        <v>45717.79</v>
      </c>
      <c r="E57" s="17">
        <v>45717.79</v>
      </c>
      <c r="F57" s="17"/>
      <c r="G57" s="44">
        <f>D57-E57-F57</f>
        <v>0</v>
      </c>
      <c r="H57" s="148">
        <v>45985</v>
      </c>
      <c r="I57" s="37">
        <f t="shared" si="14"/>
        <v>104.6036526560705</v>
      </c>
      <c r="J57" s="37">
        <f t="shared" si="15"/>
        <v>99.41891921278679</v>
      </c>
      <c r="K57" s="95">
        <f t="shared" si="3"/>
        <v>3133</v>
      </c>
      <c r="L57" s="63"/>
      <c r="M57" s="62">
        <f t="shared" si="4"/>
        <v>0</v>
      </c>
    </row>
    <row r="58" spans="1:13" ht="12.75">
      <c r="A58" s="22">
        <v>313</v>
      </c>
      <c r="B58" s="23" t="s">
        <v>38</v>
      </c>
      <c r="C58" s="26">
        <f aca="true" t="shared" si="17" ref="C58:H58">C55+C56+C57</f>
        <v>444381.14999999997</v>
      </c>
      <c r="D58" s="26">
        <f t="shared" si="17"/>
        <v>462555.75999999995</v>
      </c>
      <c r="E58" s="26">
        <f t="shared" si="17"/>
        <v>462555.75999999995</v>
      </c>
      <c r="F58" s="26">
        <f t="shared" si="17"/>
        <v>0</v>
      </c>
      <c r="G58" s="26">
        <f t="shared" si="17"/>
        <v>0</v>
      </c>
      <c r="H58" s="167">
        <f t="shared" si="17"/>
        <v>468260</v>
      </c>
      <c r="I58" s="38">
        <f t="shared" si="14"/>
        <v>104.08986969856844</v>
      </c>
      <c r="J58" s="38">
        <f t="shared" si="15"/>
        <v>98.78182206466491</v>
      </c>
      <c r="K58" s="94">
        <f t="shared" si="3"/>
        <v>313</v>
      </c>
      <c r="L58" s="66">
        <f>SUM(L55:L57)</f>
        <v>0</v>
      </c>
      <c r="M58" s="67">
        <f t="shared" si="4"/>
        <v>0</v>
      </c>
    </row>
    <row r="59" spans="1:13" ht="12.75">
      <c r="A59" s="9">
        <v>32111</v>
      </c>
      <c r="B59" s="8" t="s">
        <v>39</v>
      </c>
      <c r="C59" s="148">
        <v>8330</v>
      </c>
      <c r="D59" s="10">
        <v>11135</v>
      </c>
      <c r="E59" s="17">
        <v>2805</v>
      </c>
      <c r="F59" s="10">
        <v>5750</v>
      </c>
      <c r="G59" s="44">
        <f aca="true" t="shared" si="18" ref="G59:G66">D59-E59-F59</f>
        <v>2580</v>
      </c>
      <c r="H59" s="165">
        <v>14350</v>
      </c>
      <c r="I59" s="37">
        <f t="shared" si="14"/>
        <v>133.67346938775512</v>
      </c>
      <c r="J59" s="37">
        <f t="shared" si="15"/>
        <v>77.59581881533101</v>
      </c>
      <c r="K59" s="95">
        <f t="shared" si="3"/>
        <v>32111</v>
      </c>
      <c r="L59" s="63">
        <v>5155</v>
      </c>
      <c r="M59" s="62">
        <f t="shared" si="4"/>
        <v>595</v>
      </c>
    </row>
    <row r="60" spans="1:13" ht="12.75">
      <c r="A60" s="9">
        <v>32112</v>
      </c>
      <c r="B60" s="8" t="s">
        <v>140</v>
      </c>
      <c r="C60" s="148"/>
      <c r="D60" s="10"/>
      <c r="E60" s="17"/>
      <c r="F60" s="10"/>
      <c r="G60" s="44">
        <f t="shared" si="18"/>
        <v>0</v>
      </c>
      <c r="H60" s="165"/>
      <c r="I60" s="37">
        <f t="shared" si="14"/>
        <v>0</v>
      </c>
      <c r="J60" s="37">
        <f t="shared" si="15"/>
        <v>0</v>
      </c>
      <c r="K60" s="95">
        <f t="shared" si="3"/>
        <v>32112</v>
      </c>
      <c r="L60" s="63"/>
      <c r="M60" s="62">
        <f t="shared" si="4"/>
        <v>0</v>
      </c>
    </row>
    <row r="61" spans="1:13" ht="12.75">
      <c r="A61" s="9">
        <v>32113</v>
      </c>
      <c r="B61" s="8" t="s">
        <v>141</v>
      </c>
      <c r="C61" s="148">
        <v>2790.26</v>
      </c>
      <c r="D61" s="10">
        <v>4694.86</v>
      </c>
      <c r="E61" s="17">
        <v>1191</v>
      </c>
      <c r="F61" s="10">
        <v>2453.86</v>
      </c>
      <c r="G61" s="44">
        <f t="shared" si="18"/>
        <v>1049.9999999999995</v>
      </c>
      <c r="H61" s="165">
        <v>6500</v>
      </c>
      <c r="I61" s="37">
        <f t="shared" si="14"/>
        <v>168.25887193308148</v>
      </c>
      <c r="J61" s="37">
        <f t="shared" si="15"/>
        <v>72.22861538461538</v>
      </c>
      <c r="K61" s="95">
        <f t="shared" si="3"/>
        <v>32113</v>
      </c>
      <c r="L61" s="63">
        <v>2453.86</v>
      </c>
      <c r="M61" s="62">
        <f t="shared" si="4"/>
        <v>0</v>
      </c>
    </row>
    <row r="62" spans="1:13" ht="12.75">
      <c r="A62" s="9">
        <v>32114</v>
      </c>
      <c r="B62" s="8" t="s">
        <v>142</v>
      </c>
      <c r="C62" s="36"/>
      <c r="D62" s="10"/>
      <c r="E62" s="17"/>
      <c r="F62" s="10"/>
      <c r="G62" s="44">
        <f t="shared" si="18"/>
        <v>0</v>
      </c>
      <c r="H62" s="165"/>
      <c r="I62" s="37">
        <f t="shared" si="14"/>
        <v>0</v>
      </c>
      <c r="J62" s="37">
        <f t="shared" si="15"/>
        <v>0</v>
      </c>
      <c r="K62" s="95">
        <f t="shared" si="3"/>
        <v>32114</v>
      </c>
      <c r="L62" s="63"/>
      <c r="M62" s="62">
        <f t="shared" si="4"/>
        <v>0</v>
      </c>
    </row>
    <row r="63" spans="1:13" ht="12.75">
      <c r="A63" s="9">
        <v>32115</v>
      </c>
      <c r="B63" s="8" t="s">
        <v>40</v>
      </c>
      <c r="C63" s="148">
        <v>10505.65</v>
      </c>
      <c r="D63" s="10">
        <v>7099.62</v>
      </c>
      <c r="E63" s="17">
        <v>2914.7</v>
      </c>
      <c r="F63" s="10">
        <v>2584.12</v>
      </c>
      <c r="G63" s="44">
        <f t="shared" si="18"/>
        <v>1600.8000000000002</v>
      </c>
      <c r="H63" s="165">
        <v>12130</v>
      </c>
      <c r="I63" s="37">
        <f t="shared" si="14"/>
        <v>67.57906459857314</v>
      </c>
      <c r="J63" s="37">
        <f t="shared" si="15"/>
        <v>58.52943116240725</v>
      </c>
      <c r="K63" s="95">
        <f t="shared" si="3"/>
        <v>32115</v>
      </c>
      <c r="L63" s="63">
        <v>2519.32</v>
      </c>
      <c r="M63" s="62">
        <f t="shared" si="4"/>
        <v>64.79999999999973</v>
      </c>
    </row>
    <row r="64" spans="1:13" ht="12.75">
      <c r="A64" s="9">
        <v>32116</v>
      </c>
      <c r="B64" s="8" t="s">
        <v>176</v>
      </c>
      <c r="C64" s="148"/>
      <c r="D64" s="10"/>
      <c r="E64" s="17"/>
      <c r="F64" s="10"/>
      <c r="G64" s="44">
        <f t="shared" si="18"/>
        <v>0</v>
      </c>
      <c r="H64" s="168"/>
      <c r="I64" s="37">
        <f t="shared" si="14"/>
        <v>0</v>
      </c>
      <c r="J64" s="37">
        <f t="shared" si="15"/>
        <v>0</v>
      </c>
      <c r="K64" s="95">
        <f t="shared" si="3"/>
        <v>32116</v>
      </c>
      <c r="L64" s="63"/>
      <c r="M64" s="62">
        <f t="shared" si="4"/>
        <v>0</v>
      </c>
    </row>
    <row r="65" spans="1:13" ht="12.75">
      <c r="A65" s="24">
        <v>3211</v>
      </c>
      <c r="B65" s="25" t="s">
        <v>41</v>
      </c>
      <c r="C65" s="29">
        <f aca="true" t="shared" si="19" ref="C65:H65">C59+C60+C61+C62+C63+C64</f>
        <v>21625.91</v>
      </c>
      <c r="D65" s="29">
        <f t="shared" si="19"/>
        <v>22929.48</v>
      </c>
      <c r="E65" s="29">
        <f t="shared" si="19"/>
        <v>6910.7</v>
      </c>
      <c r="F65" s="29">
        <f t="shared" si="19"/>
        <v>10787.98</v>
      </c>
      <c r="G65" s="29">
        <f t="shared" si="19"/>
        <v>5230.799999999999</v>
      </c>
      <c r="H65" s="169">
        <f t="shared" si="19"/>
        <v>32980</v>
      </c>
      <c r="I65" s="40">
        <f t="shared" si="14"/>
        <v>106.027815708102</v>
      </c>
      <c r="J65" s="40">
        <f t="shared" si="15"/>
        <v>69.52540933899333</v>
      </c>
      <c r="K65" s="117">
        <f t="shared" si="3"/>
        <v>3211</v>
      </c>
      <c r="L65" s="64">
        <f>SUM(L59:L64)</f>
        <v>10128.18</v>
      </c>
      <c r="M65" s="65">
        <f t="shared" si="4"/>
        <v>659.7999999999993</v>
      </c>
    </row>
    <row r="66" spans="1:13" ht="12.75">
      <c r="A66" s="9">
        <v>32121</v>
      </c>
      <c r="B66" s="8" t="s">
        <v>42</v>
      </c>
      <c r="C66" s="148">
        <v>135632.78</v>
      </c>
      <c r="D66" s="10">
        <v>170215.25</v>
      </c>
      <c r="E66" s="11"/>
      <c r="F66" s="10">
        <v>170215.25</v>
      </c>
      <c r="G66" s="44">
        <f t="shared" si="18"/>
        <v>0</v>
      </c>
      <c r="H66" s="148">
        <v>177000</v>
      </c>
      <c r="I66" s="37">
        <f t="shared" si="14"/>
        <v>125.4971327727707</v>
      </c>
      <c r="J66" s="37">
        <f t="shared" si="15"/>
        <v>96.16680790960453</v>
      </c>
      <c r="K66" s="95">
        <f t="shared" si="3"/>
        <v>32121</v>
      </c>
      <c r="L66" s="63">
        <v>129290.11</v>
      </c>
      <c r="M66" s="62">
        <f t="shared" si="4"/>
        <v>40925.14</v>
      </c>
    </row>
    <row r="67" spans="1:13" ht="12.75">
      <c r="A67" s="24">
        <v>3212</v>
      </c>
      <c r="B67" s="25" t="s">
        <v>42</v>
      </c>
      <c r="C67" s="29">
        <f aca="true" t="shared" si="20" ref="C67:H67">C66</f>
        <v>135632.78</v>
      </c>
      <c r="D67" s="29">
        <f t="shared" si="20"/>
        <v>170215.25</v>
      </c>
      <c r="E67" s="29">
        <f t="shared" si="20"/>
        <v>0</v>
      </c>
      <c r="F67" s="29">
        <f t="shared" si="20"/>
        <v>170215.25</v>
      </c>
      <c r="G67" s="29">
        <f t="shared" si="20"/>
        <v>0</v>
      </c>
      <c r="H67" s="169">
        <f t="shared" si="20"/>
        <v>177000</v>
      </c>
      <c r="I67" s="40">
        <f t="shared" si="14"/>
        <v>125.4971327727707</v>
      </c>
      <c r="J67" s="40">
        <f t="shared" si="15"/>
        <v>96.16680790960453</v>
      </c>
      <c r="K67" s="117">
        <f t="shared" si="3"/>
        <v>3212</v>
      </c>
      <c r="L67" s="64">
        <f>L66</f>
        <v>129290.11</v>
      </c>
      <c r="M67" s="65">
        <f t="shared" si="4"/>
        <v>40925.14</v>
      </c>
    </row>
    <row r="68" spans="1:13" ht="12.75">
      <c r="A68" s="9">
        <v>32131</v>
      </c>
      <c r="B68" s="8" t="s">
        <v>43</v>
      </c>
      <c r="C68" s="36">
        <v>2208</v>
      </c>
      <c r="D68" s="17">
        <v>2430</v>
      </c>
      <c r="E68" s="17">
        <v>70</v>
      </c>
      <c r="F68" s="17">
        <v>2360</v>
      </c>
      <c r="G68" s="44">
        <f>D68-E68-F68</f>
        <v>0</v>
      </c>
      <c r="H68" s="165">
        <v>4400</v>
      </c>
      <c r="I68" s="37">
        <f t="shared" si="14"/>
        <v>110.05434782608697</v>
      </c>
      <c r="J68" s="37">
        <f t="shared" si="15"/>
        <v>55.22727272727273</v>
      </c>
      <c r="K68" s="95">
        <f t="shared" si="3"/>
        <v>32131</v>
      </c>
      <c r="L68" s="63">
        <v>2360</v>
      </c>
      <c r="M68" s="62">
        <f t="shared" si="4"/>
        <v>0</v>
      </c>
    </row>
    <row r="69" spans="1:13" ht="12.75">
      <c r="A69" s="9">
        <v>32132</v>
      </c>
      <c r="B69" s="8" t="s">
        <v>44</v>
      </c>
      <c r="C69" s="36">
        <v>8350</v>
      </c>
      <c r="D69" s="17"/>
      <c r="E69" s="17"/>
      <c r="F69" s="17"/>
      <c r="G69" s="44">
        <f>D69-E69-F69</f>
        <v>0</v>
      </c>
      <c r="H69" s="165">
        <v>14200</v>
      </c>
      <c r="I69" s="37">
        <f t="shared" si="14"/>
        <v>0</v>
      </c>
      <c r="J69" s="37">
        <f t="shared" si="15"/>
        <v>0</v>
      </c>
      <c r="K69" s="95">
        <f t="shared" si="3"/>
        <v>32132</v>
      </c>
      <c r="L69" s="63"/>
      <c r="M69" s="62">
        <f t="shared" si="4"/>
        <v>0</v>
      </c>
    </row>
    <row r="70" spans="1:13" ht="12.75">
      <c r="A70" s="24">
        <v>3213</v>
      </c>
      <c r="B70" s="25" t="s">
        <v>45</v>
      </c>
      <c r="C70" s="29">
        <f aca="true" t="shared" si="21" ref="C70:H70">C68+C69</f>
        <v>10558</v>
      </c>
      <c r="D70" s="29">
        <f t="shared" si="21"/>
        <v>2430</v>
      </c>
      <c r="E70" s="29">
        <f t="shared" si="21"/>
        <v>70</v>
      </c>
      <c r="F70" s="29">
        <f t="shared" si="21"/>
        <v>2360</v>
      </c>
      <c r="G70" s="29">
        <f t="shared" si="21"/>
        <v>0</v>
      </c>
      <c r="H70" s="169">
        <f t="shared" si="21"/>
        <v>18600</v>
      </c>
      <c r="I70" s="40">
        <f t="shared" si="14"/>
        <v>23.015722674749007</v>
      </c>
      <c r="J70" s="40">
        <f t="shared" si="15"/>
        <v>13.064516129032258</v>
      </c>
      <c r="K70" s="117">
        <f t="shared" si="3"/>
        <v>3213</v>
      </c>
      <c r="L70" s="64">
        <f>SUM(L68:L69)</f>
        <v>2360</v>
      </c>
      <c r="M70" s="65">
        <f t="shared" si="4"/>
        <v>0</v>
      </c>
    </row>
    <row r="71" spans="1:13" ht="12.75">
      <c r="A71" s="22">
        <v>321</v>
      </c>
      <c r="B71" s="23" t="s">
        <v>46</v>
      </c>
      <c r="C71" s="26">
        <f aca="true" t="shared" si="22" ref="C71:H71">C65+C67+C70</f>
        <v>167816.69</v>
      </c>
      <c r="D71" s="26">
        <f t="shared" si="22"/>
        <v>195574.73</v>
      </c>
      <c r="E71" s="26">
        <f t="shared" si="22"/>
        <v>6980.7</v>
      </c>
      <c r="F71" s="82">
        <f t="shared" si="22"/>
        <v>183363.23</v>
      </c>
      <c r="G71" s="26">
        <f t="shared" si="22"/>
        <v>5230.799999999999</v>
      </c>
      <c r="H71" s="170">
        <f t="shared" si="22"/>
        <v>228580</v>
      </c>
      <c r="I71" s="38">
        <f t="shared" si="14"/>
        <v>116.54069091697615</v>
      </c>
      <c r="J71" s="38">
        <f t="shared" si="15"/>
        <v>85.56073584740572</v>
      </c>
      <c r="K71" s="94">
        <f t="shared" si="3"/>
        <v>321</v>
      </c>
      <c r="L71" s="66">
        <f>L65+L67+L70</f>
        <v>141778.29</v>
      </c>
      <c r="M71" s="67">
        <f t="shared" si="4"/>
        <v>41584.94</v>
      </c>
    </row>
    <row r="72" spans="1:13" ht="12.75">
      <c r="A72" s="9">
        <v>32211</v>
      </c>
      <c r="B72" s="8" t="s">
        <v>47</v>
      </c>
      <c r="C72" s="36">
        <v>5486.84</v>
      </c>
      <c r="D72" s="17">
        <v>3533.58</v>
      </c>
      <c r="E72" s="17"/>
      <c r="F72" s="17">
        <v>3533.58</v>
      </c>
      <c r="G72" s="44">
        <f aca="true" t="shared" si="23" ref="G72:G78">D72-E72-F72</f>
        <v>0</v>
      </c>
      <c r="H72" s="165">
        <v>5000</v>
      </c>
      <c r="I72" s="37">
        <f t="shared" si="14"/>
        <v>64.40100312748321</v>
      </c>
      <c r="J72" s="37">
        <f t="shared" si="15"/>
        <v>70.6716</v>
      </c>
      <c r="K72" s="95">
        <f t="shared" si="3"/>
        <v>32211</v>
      </c>
      <c r="L72" s="63">
        <v>2115.23</v>
      </c>
      <c r="M72" s="62">
        <f t="shared" si="4"/>
        <v>1418.35</v>
      </c>
    </row>
    <row r="73" spans="1:13" ht="12.75">
      <c r="A73" s="9">
        <v>32212</v>
      </c>
      <c r="B73" s="8" t="s">
        <v>48</v>
      </c>
      <c r="C73" s="36">
        <v>4039.1</v>
      </c>
      <c r="D73" s="17">
        <v>1824.6</v>
      </c>
      <c r="E73" s="17"/>
      <c r="F73" s="17">
        <v>1824.6</v>
      </c>
      <c r="G73" s="44">
        <f t="shared" si="23"/>
        <v>0</v>
      </c>
      <c r="H73" s="165">
        <v>11200</v>
      </c>
      <c r="I73" s="37">
        <f t="shared" si="14"/>
        <v>45.173429724443565</v>
      </c>
      <c r="J73" s="37">
        <f t="shared" si="15"/>
        <v>16.291071428571428</v>
      </c>
      <c r="K73" s="95">
        <f t="shared" si="3"/>
        <v>32212</v>
      </c>
      <c r="L73" s="63">
        <v>1524.6</v>
      </c>
      <c r="M73" s="62">
        <f t="shared" si="4"/>
        <v>300</v>
      </c>
    </row>
    <row r="74" spans="1:13" ht="12.75">
      <c r="A74" s="9">
        <v>32214</v>
      </c>
      <c r="B74" s="8" t="s">
        <v>49</v>
      </c>
      <c r="C74" s="36">
        <v>7357.95</v>
      </c>
      <c r="D74" s="17">
        <v>8072.84</v>
      </c>
      <c r="E74" s="17"/>
      <c r="F74" s="17">
        <v>8072.84</v>
      </c>
      <c r="G74" s="44">
        <f t="shared" si="23"/>
        <v>0</v>
      </c>
      <c r="H74" s="165">
        <v>12000</v>
      </c>
      <c r="I74" s="37">
        <f t="shared" si="14"/>
        <v>109.71588553877099</v>
      </c>
      <c r="J74" s="37">
        <f t="shared" si="15"/>
        <v>67.27366666666667</v>
      </c>
      <c r="K74" s="95">
        <f t="shared" si="3"/>
        <v>32214</v>
      </c>
      <c r="L74" s="63">
        <v>2536.3</v>
      </c>
      <c r="M74" s="62">
        <f t="shared" si="4"/>
        <v>5536.54</v>
      </c>
    </row>
    <row r="75" spans="1:13" ht="12.75">
      <c r="A75" s="9">
        <v>32215</v>
      </c>
      <c r="B75" s="8" t="s">
        <v>50</v>
      </c>
      <c r="C75" s="36">
        <v>878</v>
      </c>
      <c r="D75" s="17">
        <v>1267</v>
      </c>
      <c r="E75" s="17"/>
      <c r="F75" s="17">
        <v>1267</v>
      </c>
      <c r="G75" s="44">
        <f t="shared" si="23"/>
        <v>0</v>
      </c>
      <c r="H75" s="165">
        <v>2500</v>
      </c>
      <c r="I75" s="37">
        <f t="shared" si="14"/>
        <v>144.30523917995444</v>
      </c>
      <c r="J75" s="37">
        <f t="shared" si="15"/>
        <v>50.68</v>
      </c>
      <c r="K75" s="95">
        <f t="shared" si="3"/>
        <v>32215</v>
      </c>
      <c r="L75" s="63"/>
      <c r="M75" s="62">
        <f t="shared" si="4"/>
        <v>1267</v>
      </c>
    </row>
    <row r="76" spans="1:13" ht="12.75">
      <c r="A76" s="9">
        <v>32216</v>
      </c>
      <c r="B76" s="8" t="s">
        <v>51</v>
      </c>
      <c r="C76" s="36">
        <v>2415.57</v>
      </c>
      <c r="D76" s="17">
        <v>5908.73</v>
      </c>
      <c r="E76" s="17"/>
      <c r="F76" s="17">
        <v>5908.73</v>
      </c>
      <c r="G76" s="44">
        <f t="shared" si="23"/>
        <v>0</v>
      </c>
      <c r="H76" s="165">
        <v>6600</v>
      </c>
      <c r="I76" s="37">
        <f t="shared" si="14"/>
        <v>244.61017482416153</v>
      </c>
      <c r="J76" s="37">
        <f t="shared" si="15"/>
        <v>89.52621212121211</v>
      </c>
      <c r="K76" s="95">
        <f t="shared" si="3"/>
        <v>32216</v>
      </c>
      <c r="L76" s="63">
        <v>4993.02</v>
      </c>
      <c r="M76" s="62">
        <f aca="true" t="shared" si="24" ref="M76:M143">F76-L76</f>
        <v>915.7099999999991</v>
      </c>
    </row>
    <row r="77" spans="1:13" ht="12.75">
      <c r="A77" s="153">
        <v>322191</v>
      </c>
      <c r="B77" s="8" t="s">
        <v>158</v>
      </c>
      <c r="C77" s="36">
        <v>4004.35</v>
      </c>
      <c r="D77" s="17">
        <v>5150.15</v>
      </c>
      <c r="E77" s="17"/>
      <c r="F77" s="17">
        <v>5150.15</v>
      </c>
      <c r="G77" s="17">
        <f t="shared" si="23"/>
        <v>0</v>
      </c>
      <c r="H77" s="165">
        <v>4500</v>
      </c>
      <c r="I77" s="37">
        <f t="shared" si="14"/>
        <v>128.61388240288684</v>
      </c>
      <c r="J77" s="37">
        <f t="shared" si="15"/>
        <v>114.44777777777777</v>
      </c>
      <c r="K77" s="95">
        <f t="shared" si="3"/>
        <v>322191</v>
      </c>
      <c r="L77" s="63">
        <v>2049.92</v>
      </c>
      <c r="M77" s="62">
        <f t="shared" si="24"/>
        <v>3100.2299999999996</v>
      </c>
    </row>
    <row r="78" spans="1:13" ht="12.75">
      <c r="A78" s="153">
        <v>322192</v>
      </c>
      <c r="B78" s="8" t="s">
        <v>159</v>
      </c>
      <c r="C78" s="36">
        <v>721.37</v>
      </c>
      <c r="D78" s="17">
        <v>5545.56</v>
      </c>
      <c r="E78" s="17"/>
      <c r="F78" s="17">
        <v>5245.56</v>
      </c>
      <c r="G78" s="17">
        <f t="shared" si="23"/>
        <v>300</v>
      </c>
      <c r="H78" s="165">
        <v>6900</v>
      </c>
      <c r="I78" s="37">
        <f t="shared" si="14"/>
        <v>768.7538988313904</v>
      </c>
      <c r="J78" s="37">
        <f t="shared" si="15"/>
        <v>80.3704347826087</v>
      </c>
      <c r="K78" s="187">
        <f t="shared" si="3"/>
        <v>322192</v>
      </c>
      <c r="L78" s="63">
        <v>2908.59</v>
      </c>
      <c r="M78" s="62">
        <f t="shared" si="24"/>
        <v>2336.9700000000003</v>
      </c>
    </row>
    <row r="79" spans="1:13" ht="12.75">
      <c r="A79" s="153"/>
      <c r="B79" s="8"/>
      <c r="C79" s="36"/>
      <c r="D79" s="17"/>
      <c r="E79" s="17"/>
      <c r="F79" s="17"/>
      <c r="G79" s="17"/>
      <c r="H79" s="165"/>
      <c r="I79" s="37"/>
      <c r="J79" s="37"/>
      <c r="K79" s="184"/>
      <c r="L79" s="62"/>
      <c r="M79" s="185"/>
    </row>
    <row r="80" spans="1:13" ht="13.5" thickBot="1">
      <c r="A80" s="186"/>
      <c r="B80" s="179"/>
      <c r="C80" s="180"/>
      <c r="D80" s="77"/>
      <c r="E80" s="77"/>
      <c r="F80" s="77"/>
      <c r="G80" s="77"/>
      <c r="H80" s="181"/>
      <c r="I80" s="182"/>
      <c r="J80" s="183"/>
      <c r="K80" s="184"/>
      <c r="L80" s="62"/>
      <c r="M80" s="185"/>
    </row>
    <row r="81" spans="1:13" ht="12.75">
      <c r="A81" s="364" t="s">
        <v>4</v>
      </c>
      <c r="B81" s="356" t="s">
        <v>5</v>
      </c>
      <c r="C81" s="46" t="s">
        <v>6</v>
      </c>
      <c r="D81" s="46" t="s">
        <v>7</v>
      </c>
      <c r="E81" s="46" t="s">
        <v>8</v>
      </c>
      <c r="F81" s="46" t="s">
        <v>10</v>
      </c>
      <c r="G81" s="102" t="s">
        <v>12</v>
      </c>
      <c r="H81" s="46" t="s">
        <v>14</v>
      </c>
      <c r="I81" s="111" t="s">
        <v>15</v>
      </c>
      <c r="J81" s="103" t="s">
        <v>15</v>
      </c>
      <c r="K81" s="125" t="str">
        <f t="shared" si="3"/>
        <v>KONTO</v>
      </c>
      <c r="L81" s="59" t="s">
        <v>143</v>
      </c>
      <c r="M81" s="60"/>
    </row>
    <row r="82" spans="1:13" ht="13.5" thickBot="1">
      <c r="A82" s="371"/>
      <c r="B82" s="370"/>
      <c r="C82" s="47" t="s">
        <v>194</v>
      </c>
      <c r="D82" s="47" t="s">
        <v>196</v>
      </c>
      <c r="E82" s="47" t="s">
        <v>9</v>
      </c>
      <c r="F82" s="47" t="s">
        <v>11</v>
      </c>
      <c r="G82" s="104" t="s">
        <v>13</v>
      </c>
      <c r="H82" s="47" t="s">
        <v>197</v>
      </c>
      <c r="I82" s="48" t="s">
        <v>187</v>
      </c>
      <c r="J82" s="105" t="s">
        <v>188</v>
      </c>
      <c r="K82" s="126"/>
      <c r="L82" s="61" t="s">
        <v>145</v>
      </c>
      <c r="M82" s="72" t="s">
        <v>144</v>
      </c>
    </row>
    <row r="83" spans="1:13" ht="12.75">
      <c r="A83" s="154">
        <v>322193</v>
      </c>
      <c r="B83" s="114" t="s">
        <v>160</v>
      </c>
      <c r="C83" s="150">
        <v>2258.39</v>
      </c>
      <c r="D83" s="115">
        <v>1386.28</v>
      </c>
      <c r="E83" s="116"/>
      <c r="F83" s="115">
        <v>1386.28</v>
      </c>
      <c r="G83" s="115">
        <f>D83-E83-F83</f>
        <v>0</v>
      </c>
      <c r="H83" s="162">
        <v>5000</v>
      </c>
      <c r="I83" s="41">
        <f t="shared" si="14"/>
        <v>61.38355199943323</v>
      </c>
      <c r="J83" s="37">
        <f t="shared" si="15"/>
        <v>27.7256</v>
      </c>
      <c r="K83" s="124">
        <f t="shared" si="3"/>
        <v>322193</v>
      </c>
      <c r="L83" s="62">
        <v>1386.28</v>
      </c>
      <c r="M83" s="62">
        <f t="shared" si="24"/>
        <v>0</v>
      </c>
    </row>
    <row r="84" spans="1:13" ht="12.75">
      <c r="A84" s="24">
        <v>32219</v>
      </c>
      <c r="B84" s="112" t="s">
        <v>161</v>
      </c>
      <c r="C84" s="113">
        <f aca="true" t="shared" si="25" ref="C84:H84">C77+C78+C83</f>
        <v>6984.110000000001</v>
      </c>
      <c r="D84" s="113">
        <f t="shared" si="25"/>
        <v>12081.99</v>
      </c>
      <c r="E84" s="113">
        <f t="shared" si="25"/>
        <v>0</v>
      </c>
      <c r="F84" s="113">
        <f t="shared" si="25"/>
        <v>11781.99</v>
      </c>
      <c r="G84" s="113">
        <f t="shared" si="25"/>
        <v>300</v>
      </c>
      <c r="H84" s="169">
        <f t="shared" si="25"/>
        <v>16400</v>
      </c>
      <c r="I84" s="40">
        <f t="shared" si="14"/>
        <v>172.99255023188348</v>
      </c>
      <c r="J84" s="40">
        <f t="shared" si="15"/>
        <v>73.6706707317073</v>
      </c>
      <c r="K84" s="120">
        <f t="shared" si="3"/>
        <v>32219</v>
      </c>
      <c r="L84" s="64">
        <f>L77+L78+L83</f>
        <v>6344.79</v>
      </c>
      <c r="M84" s="65">
        <f t="shared" si="24"/>
        <v>5437.2</v>
      </c>
    </row>
    <row r="85" spans="1:13" ht="12.75">
      <c r="A85" s="24">
        <v>3221</v>
      </c>
      <c r="B85" s="25" t="s">
        <v>52</v>
      </c>
      <c r="C85" s="29">
        <f aca="true" t="shared" si="26" ref="C85:H85">C72+C73+C74+C75+C76+C84</f>
        <v>27161.57</v>
      </c>
      <c r="D85" s="29">
        <f t="shared" si="26"/>
        <v>32688.739999999998</v>
      </c>
      <c r="E85" s="29">
        <f t="shared" si="26"/>
        <v>0</v>
      </c>
      <c r="F85" s="29">
        <f t="shared" si="26"/>
        <v>32388.739999999998</v>
      </c>
      <c r="G85" s="29">
        <f t="shared" si="26"/>
        <v>300</v>
      </c>
      <c r="H85" s="175">
        <f t="shared" si="26"/>
        <v>53700</v>
      </c>
      <c r="I85" s="40">
        <f t="shared" si="14"/>
        <v>120.34922870806068</v>
      </c>
      <c r="J85" s="40">
        <f t="shared" si="15"/>
        <v>60.87288640595902</v>
      </c>
      <c r="K85" s="120">
        <f t="shared" si="3"/>
        <v>3221</v>
      </c>
      <c r="L85" s="65">
        <f>L72+L73+L74+L75+L76+L84</f>
        <v>17513.940000000002</v>
      </c>
      <c r="M85" s="65">
        <f t="shared" si="24"/>
        <v>14874.799999999996</v>
      </c>
    </row>
    <row r="86" spans="1:13" ht="12.75">
      <c r="A86" s="9">
        <v>32231</v>
      </c>
      <c r="B86" s="8" t="s">
        <v>53</v>
      </c>
      <c r="C86" s="36">
        <v>21428.1</v>
      </c>
      <c r="D86" s="17">
        <v>20002.78</v>
      </c>
      <c r="E86" s="17"/>
      <c r="F86" s="17">
        <v>20002.78</v>
      </c>
      <c r="G86" s="44">
        <f>D86-E86-F86</f>
        <v>0</v>
      </c>
      <c r="H86" s="165">
        <v>28900</v>
      </c>
      <c r="I86" s="41">
        <f t="shared" si="14"/>
        <v>93.34836033059393</v>
      </c>
      <c r="J86" s="37">
        <f t="shared" si="15"/>
        <v>69.21377162629757</v>
      </c>
      <c r="K86" s="95">
        <f t="shared" si="3"/>
        <v>32231</v>
      </c>
      <c r="L86" s="63">
        <v>17321.17</v>
      </c>
      <c r="M86" s="62">
        <f t="shared" si="24"/>
        <v>2681.6100000000006</v>
      </c>
    </row>
    <row r="87" spans="1:13" ht="12.75">
      <c r="A87" s="9">
        <v>32233</v>
      </c>
      <c r="B87" s="8" t="s">
        <v>54</v>
      </c>
      <c r="C87" s="36">
        <v>50488.35</v>
      </c>
      <c r="D87" s="17">
        <v>65780.3</v>
      </c>
      <c r="E87" s="17"/>
      <c r="F87" s="17">
        <v>65780.3</v>
      </c>
      <c r="G87" s="44">
        <f>D87-E87-F87</f>
        <v>0</v>
      </c>
      <c r="H87" s="165">
        <v>69000</v>
      </c>
      <c r="I87" s="37">
        <f t="shared" si="14"/>
        <v>130.2880763582094</v>
      </c>
      <c r="J87" s="37">
        <f t="shared" si="15"/>
        <v>95.33376811594204</v>
      </c>
      <c r="K87" s="95">
        <f t="shared" si="3"/>
        <v>32233</v>
      </c>
      <c r="L87" s="63">
        <v>65180.04</v>
      </c>
      <c r="M87" s="62">
        <f t="shared" si="24"/>
        <v>600.260000000002</v>
      </c>
    </row>
    <row r="88" spans="1:13" ht="12.75">
      <c r="A88" s="9">
        <v>32234</v>
      </c>
      <c r="B88" s="8" t="s">
        <v>55</v>
      </c>
      <c r="C88" s="17"/>
      <c r="D88" s="17"/>
      <c r="E88" s="17"/>
      <c r="F88" s="17"/>
      <c r="G88" s="44">
        <f>D88-E88-F88</f>
        <v>0</v>
      </c>
      <c r="H88" s="165">
        <v>150</v>
      </c>
      <c r="I88" s="37">
        <f t="shared" si="14"/>
        <v>0</v>
      </c>
      <c r="J88" s="37">
        <f t="shared" si="15"/>
        <v>0</v>
      </c>
      <c r="K88" s="95">
        <f t="shared" si="3"/>
        <v>32234</v>
      </c>
      <c r="L88" s="63"/>
      <c r="M88" s="62">
        <f t="shared" si="24"/>
        <v>0</v>
      </c>
    </row>
    <row r="89" spans="1:13" ht="12.75">
      <c r="A89" s="24">
        <v>3223</v>
      </c>
      <c r="B89" s="25" t="s">
        <v>56</v>
      </c>
      <c r="C89" s="29">
        <f aca="true" t="shared" si="27" ref="C89:H89">C86+C87+C88</f>
        <v>71916.45</v>
      </c>
      <c r="D89" s="29">
        <f t="shared" si="27"/>
        <v>85783.08</v>
      </c>
      <c r="E89" s="29">
        <f t="shared" si="27"/>
        <v>0</v>
      </c>
      <c r="F89" s="29">
        <f t="shared" si="27"/>
        <v>85783.08</v>
      </c>
      <c r="G89" s="29">
        <f t="shared" si="27"/>
        <v>0</v>
      </c>
      <c r="H89" s="175">
        <f t="shared" si="27"/>
        <v>98050</v>
      </c>
      <c r="I89" s="40">
        <f t="shared" si="14"/>
        <v>119.28158300361045</v>
      </c>
      <c r="J89" s="40">
        <f t="shared" si="15"/>
        <v>87.48911779704233</v>
      </c>
      <c r="K89" s="117">
        <f t="shared" si="3"/>
        <v>3223</v>
      </c>
      <c r="L89" s="64">
        <f>SUM(L86:L88)</f>
        <v>82501.20999999999</v>
      </c>
      <c r="M89" s="65">
        <f t="shared" si="24"/>
        <v>3281.87000000001</v>
      </c>
    </row>
    <row r="90" spans="1:13" ht="12.75">
      <c r="A90" s="152">
        <v>322421</v>
      </c>
      <c r="B90" s="31" t="s">
        <v>162</v>
      </c>
      <c r="C90" s="151">
        <v>6255</v>
      </c>
      <c r="D90" s="32">
        <v>2614.01</v>
      </c>
      <c r="E90" s="32"/>
      <c r="F90" s="32">
        <v>2614.01</v>
      </c>
      <c r="G90" s="44">
        <f>D90-E90-F90</f>
        <v>0</v>
      </c>
      <c r="H90" s="176">
        <v>7700</v>
      </c>
      <c r="I90" s="37">
        <f t="shared" si="14"/>
        <v>41.79072741806555</v>
      </c>
      <c r="J90" s="37">
        <f t="shared" si="15"/>
        <v>33.94818181818182</v>
      </c>
      <c r="K90" s="127">
        <f t="shared" si="3"/>
        <v>322421</v>
      </c>
      <c r="L90" s="128">
        <v>2614.01</v>
      </c>
      <c r="M90" s="62">
        <f t="shared" si="24"/>
        <v>0</v>
      </c>
    </row>
    <row r="91" spans="1:13" ht="12.75">
      <c r="A91" s="152">
        <v>322422</v>
      </c>
      <c r="B91" s="31" t="s">
        <v>163</v>
      </c>
      <c r="C91" s="151">
        <v>11195.04</v>
      </c>
      <c r="D91" s="32">
        <v>3187.05</v>
      </c>
      <c r="E91" s="32"/>
      <c r="F91" s="32">
        <v>3187.05</v>
      </c>
      <c r="G91" s="44">
        <f>D91-E91-F91</f>
        <v>0</v>
      </c>
      <c r="H91" s="176">
        <v>11200</v>
      </c>
      <c r="I91" s="37">
        <f t="shared" si="14"/>
        <v>28.468411010590405</v>
      </c>
      <c r="J91" s="37">
        <f t="shared" si="15"/>
        <v>28.45580357142857</v>
      </c>
      <c r="K91" s="127">
        <f t="shared" si="3"/>
        <v>322422</v>
      </c>
      <c r="L91" s="128">
        <v>2732.25</v>
      </c>
      <c r="M91" s="62">
        <f t="shared" si="24"/>
        <v>454.8000000000002</v>
      </c>
    </row>
    <row r="92" spans="1:13" ht="22.5">
      <c r="A92" s="152">
        <v>322423</v>
      </c>
      <c r="B92" s="31" t="s">
        <v>164</v>
      </c>
      <c r="C92" s="151">
        <v>757.19</v>
      </c>
      <c r="D92" s="32">
        <v>187.16</v>
      </c>
      <c r="E92" s="32"/>
      <c r="F92" s="32">
        <v>187.16</v>
      </c>
      <c r="G92" s="44">
        <f>D92-E92-F92</f>
        <v>0</v>
      </c>
      <c r="H92" s="176">
        <v>4200</v>
      </c>
      <c r="I92" s="37">
        <f t="shared" si="14"/>
        <v>24.717706256025565</v>
      </c>
      <c r="J92" s="37">
        <f t="shared" si="15"/>
        <v>4.456190476190476</v>
      </c>
      <c r="K92" s="127">
        <v>322423</v>
      </c>
      <c r="L92" s="128">
        <v>187.16</v>
      </c>
      <c r="M92" s="62">
        <f t="shared" si="24"/>
        <v>0</v>
      </c>
    </row>
    <row r="93" spans="1:13" ht="12.75">
      <c r="A93" s="153">
        <v>322424</v>
      </c>
      <c r="B93" s="8" t="s">
        <v>165</v>
      </c>
      <c r="C93" s="36">
        <v>20772.19</v>
      </c>
      <c r="D93" s="17">
        <v>18515.53</v>
      </c>
      <c r="E93" s="17"/>
      <c r="F93" s="17">
        <v>18515.53</v>
      </c>
      <c r="G93" s="44">
        <f>D93-E93-F93</f>
        <v>0</v>
      </c>
      <c r="H93" s="165">
        <v>25000</v>
      </c>
      <c r="I93" s="37">
        <f t="shared" si="14"/>
        <v>89.13614789774212</v>
      </c>
      <c r="J93" s="37">
        <f t="shared" si="15"/>
        <v>74.06212</v>
      </c>
      <c r="K93" s="95">
        <f t="shared" si="3"/>
        <v>322424</v>
      </c>
      <c r="L93" s="63">
        <v>9124.97</v>
      </c>
      <c r="M93" s="62">
        <f t="shared" si="24"/>
        <v>9390.56</v>
      </c>
    </row>
    <row r="94" spans="1:13" ht="12.75">
      <c r="A94" s="24">
        <v>3224</v>
      </c>
      <c r="B94" s="25" t="s">
        <v>57</v>
      </c>
      <c r="C94" s="29">
        <f aca="true" t="shared" si="28" ref="C94:H94">SUM(C90:C93)</f>
        <v>38979.42</v>
      </c>
      <c r="D94" s="29">
        <f t="shared" si="28"/>
        <v>24503.75</v>
      </c>
      <c r="E94" s="29">
        <f t="shared" si="28"/>
        <v>0</v>
      </c>
      <c r="F94" s="29">
        <f t="shared" si="28"/>
        <v>24503.75</v>
      </c>
      <c r="G94" s="29">
        <f t="shared" si="28"/>
        <v>0</v>
      </c>
      <c r="H94" s="175">
        <f t="shared" si="28"/>
        <v>48100</v>
      </c>
      <c r="I94" s="40">
        <f t="shared" si="14"/>
        <v>62.86330068533601</v>
      </c>
      <c r="J94" s="40">
        <f t="shared" si="15"/>
        <v>50.943347193347186</v>
      </c>
      <c r="K94" s="117">
        <f t="shared" si="3"/>
        <v>3224</v>
      </c>
      <c r="L94" s="64">
        <f>SUM(L90:L93)</f>
        <v>14658.39</v>
      </c>
      <c r="M94" s="65">
        <f t="shared" si="24"/>
        <v>9845.36</v>
      </c>
    </row>
    <row r="95" spans="1:13" ht="12.75">
      <c r="A95" s="9">
        <v>32251</v>
      </c>
      <c r="B95" s="8" t="s">
        <v>58</v>
      </c>
      <c r="C95" s="36">
        <v>3363.58</v>
      </c>
      <c r="D95" s="17">
        <v>1970.86</v>
      </c>
      <c r="E95" s="17"/>
      <c r="F95" s="17">
        <v>1970.86</v>
      </c>
      <c r="G95" s="44">
        <f>D95-E95-F95</f>
        <v>0</v>
      </c>
      <c r="H95" s="165">
        <v>10000</v>
      </c>
      <c r="I95" s="37">
        <f t="shared" si="14"/>
        <v>58.594116982500786</v>
      </c>
      <c r="J95" s="37">
        <f t="shared" si="15"/>
        <v>19.708599999999997</v>
      </c>
      <c r="K95" s="95">
        <f aca="true" t="shared" si="29" ref="K95:K168">A95</f>
        <v>32251</v>
      </c>
      <c r="L95" s="63">
        <v>637.51</v>
      </c>
      <c r="M95" s="62">
        <f t="shared" si="24"/>
        <v>1333.35</v>
      </c>
    </row>
    <row r="96" spans="1:13" ht="12.75">
      <c r="A96" s="24">
        <v>3225</v>
      </c>
      <c r="B96" s="25" t="s">
        <v>58</v>
      </c>
      <c r="C96" s="29">
        <f aca="true" t="shared" si="30" ref="C96:H96">C95</f>
        <v>3363.58</v>
      </c>
      <c r="D96" s="29">
        <f t="shared" si="30"/>
        <v>1970.86</v>
      </c>
      <c r="E96" s="29">
        <f t="shared" si="30"/>
        <v>0</v>
      </c>
      <c r="F96" s="29">
        <f t="shared" si="30"/>
        <v>1970.86</v>
      </c>
      <c r="G96" s="29">
        <f t="shared" si="30"/>
        <v>0</v>
      </c>
      <c r="H96" s="175">
        <f t="shared" si="30"/>
        <v>10000</v>
      </c>
      <c r="I96" s="40">
        <f t="shared" si="14"/>
        <v>58.594116982500786</v>
      </c>
      <c r="J96" s="40">
        <f t="shared" si="15"/>
        <v>19.708599999999997</v>
      </c>
      <c r="K96" s="117">
        <f t="shared" si="29"/>
        <v>3225</v>
      </c>
      <c r="L96" s="64">
        <f>L95</f>
        <v>637.51</v>
      </c>
      <c r="M96" s="65">
        <f t="shared" si="24"/>
        <v>1333.35</v>
      </c>
    </row>
    <row r="97" spans="1:13" ht="12.75">
      <c r="A97" s="22">
        <v>322</v>
      </c>
      <c r="B97" s="23" t="s">
        <v>59</v>
      </c>
      <c r="C97" s="26">
        <f aca="true" t="shared" si="31" ref="C97:H97">C85+C89+C94+C96</f>
        <v>141421.02</v>
      </c>
      <c r="D97" s="26">
        <f t="shared" si="31"/>
        <v>144946.43</v>
      </c>
      <c r="E97" s="26">
        <f t="shared" si="31"/>
        <v>0</v>
      </c>
      <c r="F97" s="27">
        <f t="shared" si="31"/>
        <v>144646.43</v>
      </c>
      <c r="G97" s="27">
        <f t="shared" si="31"/>
        <v>300</v>
      </c>
      <c r="H97" s="167">
        <f t="shared" si="31"/>
        <v>209850</v>
      </c>
      <c r="I97" s="38">
        <f t="shared" si="14"/>
        <v>102.49284724434882</v>
      </c>
      <c r="J97" s="38">
        <f t="shared" si="15"/>
        <v>69.07144627114606</v>
      </c>
      <c r="K97" s="94">
        <f t="shared" si="29"/>
        <v>322</v>
      </c>
      <c r="L97" s="66">
        <f>L85+L89+L94+L96</f>
        <v>115311.04999999999</v>
      </c>
      <c r="M97" s="67">
        <f t="shared" si="24"/>
        <v>29335.380000000005</v>
      </c>
    </row>
    <row r="98" spans="1:13" ht="12.75">
      <c r="A98" s="9">
        <v>32311</v>
      </c>
      <c r="B98" s="8" t="s">
        <v>60</v>
      </c>
      <c r="C98" s="36">
        <v>9254.22</v>
      </c>
      <c r="D98" s="17">
        <v>10078.33</v>
      </c>
      <c r="E98" s="17"/>
      <c r="F98" s="17">
        <v>10078.33</v>
      </c>
      <c r="G98" s="44">
        <f>D98-E98-F98</f>
        <v>0</v>
      </c>
      <c r="H98" s="165">
        <v>13100</v>
      </c>
      <c r="I98" s="37">
        <f t="shared" si="14"/>
        <v>108.90523458487047</v>
      </c>
      <c r="J98" s="37">
        <f t="shared" si="15"/>
        <v>76.93381679389313</v>
      </c>
      <c r="K98" s="95">
        <f t="shared" si="29"/>
        <v>32311</v>
      </c>
      <c r="L98" s="63">
        <v>6562.12</v>
      </c>
      <c r="M98" s="62">
        <f t="shared" si="24"/>
        <v>3516.21</v>
      </c>
    </row>
    <row r="99" spans="1:13" ht="12.75">
      <c r="A99" s="9">
        <v>32312</v>
      </c>
      <c r="B99" s="8" t="s">
        <v>61</v>
      </c>
      <c r="C99" s="36"/>
      <c r="D99" s="17"/>
      <c r="E99" s="17"/>
      <c r="F99" s="17"/>
      <c r="G99" s="44">
        <f>D99-E99-F99</f>
        <v>0</v>
      </c>
      <c r="H99" s="165"/>
      <c r="I99" s="37">
        <f t="shared" si="14"/>
        <v>0</v>
      </c>
      <c r="J99" s="37">
        <f t="shared" si="15"/>
        <v>0</v>
      </c>
      <c r="K99" s="95">
        <f t="shared" si="29"/>
        <v>32312</v>
      </c>
      <c r="L99" s="63"/>
      <c r="M99" s="62">
        <f t="shared" si="24"/>
        <v>0</v>
      </c>
    </row>
    <row r="100" spans="1:13" ht="12.75">
      <c r="A100" s="9">
        <v>32313</v>
      </c>
      <c r="B100" s="8" t="s">
        <v>62</v>
      </c>
      <c r="C100" s="36">
        <v>3220.35</v>
      </c>
      <c r="D100" s="17">
        <v>2956.57</v>
      </c>
      <c r="E100" s="17"/>
      <c r="F100" s="17">
        <v>2956.57</v>
      </c>
      <c r="G100" s="17">
        <f>D100-E100-F100</f>
        <v>0</v>
      </c>
      <c r="H100" s="165">
        <v>5900</v>
      </c>
      <c r="I100" s="37">
        <f t="shared" si="14"/>
        <v>91.80896486406758</v>
      </c>
      <c r="J100" s="37">
        <f t="shared" si="15"/>
        <v>50.111355932203395</v>
      </c>
      <c r="K100" s="95">
        <f t="shared" si="29"/>
        <v>32313</v>
      </c>
      <c r="L100" s="63">
        <v>2230.83</v>
      </c>
      <c r="M100" s="63">
        <f t="shared" si="24"/>
        <v>725.7400000000002</v>
      </c>
    </row>
    <row r="101" spans="1:13" ht="12.75">
      <c r="A101" s="9">
        <v>32319</v>
      </c>
      <c r="B101" s="8" t="s">
        <v>63</v>
      </c>
      <c r="C101" s="36">
        <v>121.38</v>
      </c>
      <c r="D101" s="17">
        <v>16011.51</v>
      </c>
      <c r="E101" s="17"/>
      <c r="F101" s="17">
        <v>375.51</v>
      </c>
      <c r="G101" s="17">
        <f>D101-E101-F101</f>
        <v>15636</v>
      </c>
      <c r="H101" s="165">
        <v>18000</v>
      </c>
      <c r="I101" s="37">
        <f>IF(C101&lt;&gt;0,D101/C101*100,0)</f>
        <v>13191.225902125558</v>
      </c>
      <c r="J101" s="37">
        <f>IF(H101&lt;&gt;0,D101/H101*100,0)</f>
        <v>88.95283333333333</v>
      </c>
      <c r="K101" s="95">
        <f t="shared" si="29"/>
        <v>32319</v>
      </c>
      <c r="L101" s="63">
        <v>375.51</v>
      </c>
      <c r="M101" s="63">
        <f t="shared" si="24"/>
        <v>0</v>
      </c>
    </row>
    <row r="102" spans="1:13" ht="12.75">
      <c r="A102" s="24">
        <v>3231</v>
      </c>
      <c r="B102" s="25" t="s">
        <v>64</v>
      </c>
      <c r="C102" s="29">
        <f aca="true" t="shared" si="32" ref="C102:H102">C98+C99+C100+C101</f>
        <v>12595.949999999999</v>
      </c>
      <c r="D102" s="29">
        <f t="shared" si="32"/>
        <v>29046.41</v>
      </c>
      <c r="E102" s="29">
        <f t="shared" si="32"/>
        <v>0</v>
      </c>
      <c r="F102" s="29">
        <f t="shared" si="32"/>
        <v>13410.41</v>
      </c>
      <c r="G102" s="29">
        <f t="shared" si="32"/>
        <v>15636</v>
      </c>
      <c r="H102" s="175">
        <f t="shared" si="32"/>
        <v>37000</v>
      </c>
      <c r="I102" s="40">
        <f aca="true" t="shared" si="33" ref="I102:I167">IF(C102&lt;&gt;0,D102/C102*100,0)</f>
        <v>230.60118530162475</v>
      </c>
      <c r="J102" s="40">
        <f aca="true" t="shared" si="34" ref="J102:J167">IF(H102&lt;&gt;0,D102/H102*100,0)</f>
        <v>78.50381081081082</v>
      </c>
      <c r="K102" s="117">
        <f t="shared" si="29"/>
        <v>3231</v>
      </c>
      <c r="L102" s="64">
        <f>L98+L99+L100+L101</f>
        <v>9168.460000000001</v>
      </c>
      <c r="M102" s="65">
        <f t="shared" si="24"/>
        <v>4241.949999999999</v>
      </c>
    </row>
    <row r="103" spans="1:13" ht="12.75">
      <c r="A103" s="9">
        <v>32321</v>
      </c>
      <c r="B103" s="8" t="s">
        <v>65</v>
      </c>
      <c r="C103" s="36">
        <v>27064.19</v>
      </c>
      <c r="D103" s="17">
        <v>21766.08</v>
      </c>
      <c r="E103" s="17"/>
      <c r="F103" s="17">
        <v>18484.92</v>
      </c>
      <c r="G103" s="44">
        <f>D103-E103-F103</f>
        <v>3281.1600000000035</v>
      </c>
      <c r="H103" s="165">
        <v>37000</v>
      </c>
      <c r="I103" s="37">
        <f t="shared" si="33"/>
        <v>80.42391071005636</v>
      </c>
      <c r="J103" s="37">
        <f t="shared" si="34"/>
        <v>58.827243243243245</v>
      </c>
      <c r="K103" s="95">
        <f t="shared" si="29"/>
        <v>32321</v>
      </c>
      <c r="L103" s="63">
        <v>6317.28</v>
      </c>
      <c r="M103" s="62">
        <f t="shared" si="24"/>
        <v>12167.64</v>
      </c>
    </row>
    <row r="104" spans="1:13" ht="12.75">
      <c r="A104" s="153">
        <v>323221</v>
      </c>
      <c r="B104" s="8" t="s">
        <v>166</v>
      </c>
      <c r="C104" s="36"/>
      <c r="D104" s="17"/>
      <c r="E104" s="17"/>
      <c r="F104" s="17"/>
      <c r="G104" s="44">
        <f>D104-E104-F104</f>
        <v>0</v>
      </c>
      <c r="H104" s="165">
        <v>3100</v>
      </c>
      <c r="I104" s="37">
        <f t="shared" si="33"/>
        <v>0</v>
      </c>
      <c r="J104" s="37">
        <f t="shared" si="34"/>
        <v>0</v>
      </c>
      <c r="K104" s="95">
        <f t="shared" si="29"/>
        <v>323221</v>
      </c>
      <c r="L104" s="63"/>
      <c r="M104" s="62">
        <f t="shared" si="24"/>
        <v>0</v>
      </c>
    </row>
    <row r="105" spans="1:13" ht="12.75">
      <c r="A105" s="153">
        <v>323222</v>
      </c>
      <c r="B105" s="8" t="s">
        <v>167</v>
      </c>
      <c r="C105" s="36">
        <v>756.2</v>
      </c>
      <c r="D105" s="17">
        <v>1079.51</v>
      </c>
      <c r="E105" s="17"/>
      <c r="F105" s="17">
        <v>1079.51</v>
      </c>
      <c r="G105" s="44">
        <f>D105-E105-F105</f>
        <v>0</v>
      </c>
      <c r="H105" s="165">
        <v>1500</v>
      </c>
      <c r="I105" s="37">
        <f t="shared" si="33"/>
        <v>142.75456228510976</v>
      </c>
      <c r="J105" s="37">
        <f t="shared" si="34"/>
        <v>71.96733333333333</v>
      </c>
      <c r="K105" s="95">
        <f t="shared" si="29"/>
        <v>323222</v>
      </c>
      <c r="L105" s="63">
        <v>839.65</v>
      </c>
      <c r="M105" s="62">
        <f t="shared" si="24"/>
        <v>239.86</v>
      </c>
    </row>
    <row r="106" spans="1:13" ht="12.75">
      <c r="A106" s="153">
        <v>323223</v>
      </c>
      <c r="B106" s="8" t="s">
        <v>168</v>
      </c>
      <c r="C106" s="36"/>
      <c r="D106" s="17"/>
      <c r="E106" s="17"/>
      <c r="F106" s="17"/>
      <c r="G106" s="44">
        <f>D106-E106-F106</f>
        <v>0</v>
      </c>
      <c r="H106" s="165">
        <v>1200</v>
      </c>
      <c r="I106" s="37">
        <f t="shared" si="33"/>
        <v>0</v>
      </c>
      <c r="J106" s="37">
        <f t="shared" si="34"/>
        <v>0</v>
      </c>
      <c r="K106" s="95">
        <f t="shared" si="29"/>
        <v>323223</v>
      </c>
      <c r="L106" s="63"/>
      <c r="M106" s="62">
        <f t="shared" si="24"/>
        <v>0</v>
      </c>
    </row>
    <row r="107" spans="1:13" ht="12.75">
      <c r="A107" s="153">
        <v>323224</v>
      </c>
      <c r="B107" s="8" t="s">
        <v>169</v>
      </c>
      <c r="C107" s="36">
        <v>18319.15</v>
      </c>
      <c r="D107" s="17">
        <v>4669.09</v>
      </c>
      <c r="E107" s="17"/>
      <c r="F107" s="17">
        <v>4602.33</v>
      </c>
      <c r="G107" s="44">
        <f>D107-E107-F107</f>
        <v>66.76000000000022</v>
      </c>
      <c r="H107" s="165">
        <v>15900</v>
      </c>
      <c r="I107" s="37">
        <f t="shared" si="33"/>
        <v>25.487481679008035</v>
      </c>
      <c r="J107" s="37">
        <f t="shared" si="34"/>
        <v>29.365345911949685</v>
      </c>
      <c r="K107" s="95">
        <f t="shared" si="29"/>
        <v>323224</v>
      </c>
      <c r="L107" s="63">
        <v>2775.66</v>
      </c>
      <c r="M107" s="62">
        <f t="shared" si="24"/>
        <v>1826.67</v>
      </c>
    </row>
    <row r="108" spans="1:13" ht="12.75">
      <c r="A108" s="24">
        <v>32322</v>
      </c>
      <c r="B108" s="25" t="s">
        <v>66</v>
      </c>
      <c r="C108" s="29">
        <f aca="true" t="shared" si="35" ref="C108:H108">SUM(C104:C107)</f>
        <v>19075.350000000002</v>
      </c>
      <c r="D108" s="29">
        <f t="shared" si="35"/>
        <v>5748.6</v>
      </c>
      <c r="E108" s="29">
        <f t="shared" si="35"/>
        <v>0</v>
      </c>
      <c r="F108" s="29">
        <f t="shared" si="35"/>
        <v>5681.84</v>
      </c>
      <c r="G108" s="29">
        <f t="shared" si="35"/>
        <v>66.76000000000022</v>
      </c>
      <c r="H108" s="175">
        <f t="shared" si="35"/>
        <v>21700</v>
      </c>
      <c r="I108" s="40">
        <f t="shared" si="33"/>
        <v>30.136275350124635</v>
      </c>
      <c r="J108" s="40">
        <f t="shared" si="34"/>
        <v>26.49124423963134</v>
      </c>
      <c r="K108" s="117">
        <f t="shared" si="29"/>
        <v>32322</v>
      </c>
      <c r="L108" s="64">
        <f>SUM(L104:L107)</f>
        <v>3615.31</v>
      </c>
      <c r="M108" s="65">
        <f t="shared" si="24"/>
        <v>2066.53</v>
      </c>
    </row>
    <row r="109" spans="1:13" ht="12.75">
      <c r="A109" s="9">
        <v>32329</v>
      </c>
      <c r="B109" s="8" t="s">
        <v>67</v>
      </c>
      <c r="C109" s="36"/>
      <c r="D109" s="17"/>
      <c r="E109" s="17"/>
      <c r="F109" s="17"/>
      <c r="G109" s="44">
        <f>D109-E109-F109</f>
        <v>0</v>
      </c>
      <c r="H109" s="165">
        <v>2000</v>
      </c>
      <c r="I109" s="37">
        <f t="shared" si="33"/>
        <v>0</v>
      </c>
      <c r="J109" s="37">
        <f t="shared" si="34"/>
        <v>0</v>
      </c>
      <c r="K109" s="95">
        <f t="shared" si="29"/>
        <v>32329</v>
      </c>
      <c r="L109" s="63"/>
      <c r="M109" s="62">
        <f t="shared" si="24"/>
        <v>0</v>
      </c>
    </row>
    <row r="110" spans="1:13" ht="12.75">
      <c r="A110" s="24">
        <v>3232</v>
      </c>
      <c r="B110" s="25" t="s">
        <v>68</v>
      </c>
      <c r="C110" s="29">
        <f aca="true" t="shared" si="36" ref="C110:H110">C103+C108+C109</f>
        <v>46139.54</v>
      </c>
      <c r="D110" s="29">
        <f t="shared" si="36"/>
        <v>27514.68</v>
      </c>
      <c r="E110" s="29">
        <f t="shared" si="36"/>
        <v>0</v>
      </c>
      <c r="F110" s="29">
        <f t="shared" si="36"/>
        <v>24166.76</v>
      </c>
      <c r="G110" s="29">
        <f t="shared" si="36"/>
        <v>3347.9200000000037</v>
      </c>
      <c r="H110" s="175">
        <f t="shared" si="36"/>
        <v>60700</v>
      </c>
      <c r="I110" s="40">
        <f t="shared" si="33"/>
        <v>59.63362443578761</v>
      </c>
      <c r="J110" s="40">
        <f t="shared" si="34"/>
        <v>45.32896210873147</v>
      </c>
      <c r="K110" s="117">
        <f t="shared" si="29"/>
        <v>3232</v>
      </c>
      <c r="L110" s="64">
        <f>L103+L108+L109</f>
        <v>9932.59</v>
      </c>
      <c r="M110" s="65">
        <f t="shared" si="24"/>
        <v>14234.169999999998</v>
      </c>
    </row>
    <row r="111" spans="1:13" ht="12.75">
      <c r="A111" s="9">
        <v>32332</v>
      </c>
      <c r="B111" s="8" t="s">
        <v>69</v>
      </c>
      <c r="C111" s="36">
        <v>2830.27</v>
      </c>
      <c r="D111" s="17">
        <v>1556.44</v>
      </c>
      <c r="E111" s="17"/>
      <c r="F111" s="17">
        <v>1556.44</v>
      </c>
      <c r="G111" s="44">
        <f>D111-E111-F111</f>
        <v>0</v>
      </c>
      <c r="H111" s="165">
        <v>4500</v>
      </c>
      <c r="I111" s="37">
        <f t="shared" si="33"/>
        <v>54.992633211672384</v>
      </c>
      <c r="J111" s="37">
        <f t="shared" si="34"/>
        <v>34.587555555555554</v>
      </c>
      <c r="K111" s="95">
        <f t="shared" si="29"/>
        <v>32332</v>
      </c>
      <c r="L111" s="63"/>
      <c r="M111" s="62">
        <f t="shared" si="24"/>
        <v>1556.44</v>
      </c>
    </row>
    <row r="112" spans="1:13" ht="12.75">
      <c r="A112" s="9">
        <v>32334</v>
      </c>
      <c r="B112" s="8" t="s">
        <v>70</v>
      </c>
      <c r="C112" s="36"/>
      <c r="D112" s="17"/>
      <c r="E112" s="17"/>
      <c r="F112" s="17">
        <v>0</v>
      </c>
      <c r="G112" s="44">
        <f>D112-E112-F112</f>
        <v>0</v>
      </c>
      <c r="H112" s="165"/>
      <c r="I112" s="37">
        <f t="shared" si="33"/>
        <v>0</v>
      </c>
      <c r="J112" s="37">
        <f t="shared" si="34"/>
        <v>0</v>
      </c>
      <c r="K112" s="95">
        <f t="shared" si="29"/>
        <v>32334</v>
      </c>
      <c r="L112" s="63"/>
      <c r="M112" s="62">
        <f t="shared" si="24"/>
        <v>0</v>
      </c>
    </row>
    <row r="113" spans="1:13" ht="12.75">
      <c r="A113" s="9">
        <v>32339</v>
      </c>
      <c r="B113" s="8" t="s">
        <v>71</v>
      </c>
      <c r="C113" s="36">
        <v>1384</v>
      </c>
      <c r="D113" s="17">
        <v>1432</v>
      </c>
      <c r="E113" s="17"/>
      <c r="F113" s="17">
        <v>1432</v>
      </c>
      <c r="G113" s="44">
        <f>D113-E113-F113</f>
        <v>0</v>
      </c>
      <c r="H113" s="165">
        <v>1900</v>
      </c>
      <c r="I113" s="37">
        <f t="shared" si="33"/>
        <v>103.46820809248555</v>
      </c>
      <c r="J113" s="37">
        <f t="shared" si="34"/>
        <v>75.36842105263158</v>
      </c>
      <c r="K113" s="95">
        <f t="shared" si="29"/>
        <v>32339</v>
      </c>
      <c r="L113" s="63">
        <v>952</v>
      </c>
      <c r="M113" s="62">
        <f t="shared" si="24"/>
        <v>480</v>
      </c>
    </row>
    <row r="114" spans="1:13" ht="12.75">
      <c r="A114" s="24">
        <v>3233</v>
      </c>
      <c r="B114" s="25" t="s">
        <v>72</v>
      </c>
      <c r="C114" s="29">
        <f aca="true" t="shared" si="37" ref="C114:H114">C111+C112+C113</f>
        <v>4214.27</v>
      </c>
      <c r="D114" s="29">
        <f t="shared" si="37"/>
        <v>2988.44</v>
      </c>
      <c r="E114" s="29">
        <f t="shared" si="37"/>
        <v>0</v>
      </c>
      <c r="F114" s="29">
        <f t="shared" si="37"/>
        <v>2988.44</v>
      </c>
      <c r="G114" s="29">
        <f t="shared" si="37"/>
        <v>0</v>
      </c>
      <c r="H114" s="175">
        <f t="shared" si="37"/>
        <v>6400</v>
      </c>
      <c r="I114" s="40">
        <f t="shared" si="33"/>
        <v>70.91240001233902</v>
      </c>
      <c r="J114" s="40">
        <f t="shared" si="34"/>
        <v>46.694375</v>
      </c>
      <c r="K114" s="117">
        <f t="shared" si="29"/>
        <v>3233</v>
      </c>
      <c r="L114" s="64">
        <f>SUM(L111:L113)</f>
        <v>952</v>
      </c>
      <c r="M114" s="65">
        <f t="shared" si="24"/>
        <v>2036.44</v>
      </c>
    </row>
    <row r="115" spans="1:13" ht="12.75">
      <c r="A115" s="9">
        <v>32341</v>
      </c>
      <c r="B115" s="8" t="s">
        <v>73</v>
      </c>
      <c r="C115" s="36">
        <v>10815.02</v>
      </c>
      <c r="D115" s="17">
        <v>7667.48</v>
      </c>
      <c r="E115" s="17"/>
      <c r="F115" s="17">
        <v>7667.48</v>
      </c>
      <c r="G115" s="44">
        <f aca="true" t="shared" si="38" ref="G115:G121">D115-E115-F115</f>
        <v>0</v>
      </c>
      <c r="H115" s="165">
        <v>13500</v>
      </c>
      <c r="I115" s="37">
        <f t="shared" si="33"/>
        <v>70.89658641407968</v>
      </c>
      <c r="J115" s="37">
        <f t="shared" si="34"/>
        <v>56.79614814814814</v>
      </c>
      <c r="K115" s="95">
        <f t="shared" si="29"/>
        <v>32341</v>
      </c>
      <c r="L115" s="63">
        <v>3258.72</v>
      </c>
      <c r="M115" s="62">
        <f t="shared" si="24"/>
        <v>4408.76</v>
      </c>
    </row>
    <row r="116" spans="1:13" ht="12.75">
      <c r="A116" s="9">
        <v>32342</v>
      </c>
      <c r="B116" s="8" t="s">
        <v>74</v>
      </c>
      <c r="C116" s="36">
        <v>13972.49</v>
      </c>
      <c r="D116" s="17">
        <v>15860.68</v>
      </c>
      <c r="E116" s="17"/>
      <c r="F116" s="17">
        <v>15860.68</v>
      </c>
      <c r="G116" s="44">
        <f t="shared" si="38"/>
        <v>0</v>
      </c>
      <c r="H116" s="165">
        <v>19000</v>
      </c>
      <c r="I116" s="37">
        <f t="shared" si="33"/>
        <v>113.51362570307799</v>
      </c>
      <c r="J116" s="37">
        <f t="shared" si="34"/>
        <v>83.47726315789474</v>
      </c>
      <c r="K116" s="95">
        <f t="shared" si="29"/>
        <v>32342</v>
      </c>
      <c r="L116" s="63">
        <v>8811.49</v>
      </c>
      <c r="M116" s="62">
        <f t="shared" si="24"/>
        <v>7049.1900000000005</v>
      </c>
    </row>
    <row r="117" spans="1:13" ht="12.75">
      <c r="A117" s="9">
        <v>32343</v>
      </c>
      <c r="B117" s="8" t="s">
        <v>191</v>
      </c>
      <c r="C117" s="36"/>
      <c r="D117" s="17"/>
      <c r="E117" s="17"/>
      <c r="F117" s="17"/>
      <c r="G117" s="44">
        <f t="shared" si="38"/>
        <v>0</v>
      </c>
      <c r="H117" s="165">
        <v>500</v>
      </c>
      <c r="I117" s="37">
        <f t="shared" si="33"/>
        <v>0</v>
      </c>
      <c r="J117" s="37">
        <f t="shared" si="34"/>
        <v>0</v>
      </c>
      <c r="K117" s="95">
        <f t="shared" si="29"/>
        <v>32343</v>
      </c>
      <c r="L117" s="63"/>
      <c r="M117" s="62">
        <f t="shared" si="24"/>
        <v>0</v>
      </c>
    </row>
    <row r="118" spans="1:13" ht="12.75">
      <c r="A118" s="9">
        <v>32344</v>
      </c>
      <c r="B118" s="8" t="s">
        <v>172</v>
      </c>
      <c r="C118" s="36">
        <v>1570.58</v>
      </c>
      <c r="D118" s="17">
        <v>1569.64</v>
      </c>
      <c r="E118" s="17"/>
      <c r="F118" s="17">
        <v>1569.64</v>
      </c>
      <c r="G118" s="44">
        <f t="shared" si="38"/>
        <v>0</v>
      </c>
      <c r="H118" s="165">
        <v>1700</v>
      </c>
      <c r="I118" s="37">
        <f t="shared" si="33"/>
        <v>99.94014949891124</v>
      </c>
      <c r="J118" s="37">
        <f t="shared" si="34"/>
        <v>92.33176470588236</v>
      </c>
      <c r="K118" s="95">
        <f t="shared" si="29"/>
        <v>32344</v>
      </c>
      <c r="L118" s="63">
        <v>1569.64</v>
      </c>
      <c r="M118" s="62">
        <f t="shared" si="24"/>
        <v>0</v>
      </c>
    </row>
    <row r="119" spans="1:13" ht="12.75">
      <c r="A119" s="9">
        <v>32345</v>
      </c>
      <c r="B119" s="8" t="s">
        <v>75</v>
      </c>
      <c r="C119" s="36">
        <v>1815.48</v>
      </c>
      <c r="D119" s="17">
        <v>2396.04</v>
      </c>
      <c r="E119" s="17"/>
      <c r="F119" s="17">
        <v>2396.04</v>
      </c>
      <c r="G119" s="44">
        <f t="shared" si="38"/>
        <v>0</v>
      </c>
      <c r="H119" s="165">
        <v>2150</v>
      </c>
      <c r="I119" s="37">
        <f t="shared" si="33"/>
        <v>131.97831978319783</v>
      </c>
      <c r="J119" s="37">
        <f t="shared" si="34"/>
        <v>111.44372093023256</v>
      </c>
      <c r="K119" s="95">
        <f t="shared" si="29"/>
        <v>32345</v>
      </c>
      <c r="L119" s="63">
        <v>756.45</v>
      </c>
      <c r="M119" s="62">
        <f t="shared" si="24"/>
        <v>1639.59</v>
      </c>
    </row>
    <row r="120" spans="1:13" ht="12.75">
      <c r="A120" s="9">
        <v>32346</v>
      </c>
      <c r="B120" s="8" t="s">
        <v>76</v>
      </c>
      <c r="C120" s="36"/>
      <c r="D120" s="17"/>
      <c r="E120" s="17"/>
      <c r="F120" s="17"/>
      <c r="G120" s="44">
        <f t="shared" si="38"/>
        <v>0</v>
      </c>
      <c r="H120" s="165"/>
      <c r="I120" s="37">
        <f t="shared" si="33"/>
        <v>0</v>
      </c>
      <c r="J120" s="37">
        <f t="shared" si="34"/>
        <v>0</v>
      </c>
      <c r="K120" s="95">
        <f t="shared" si="29"/>
        <v>32346</v>
      </c>
      <c r="L120" s="63"/>
      <c r="M120" s="62">
        <f t="shared" si="24"/>
        <v>0</v>
      </c>
    </row>
    <row r="121" spans="1:13" ht="12.75">
      <c r="A121" s="49">
        <v>32349</v>
      </c>
      <c r="B121" s="50" t="s">
        <v>77</v>
      </c>
      <c r="C121" s="149">
        <v>4028.36</v>
      </c>
      <c r="D121" s="51">
        <v>4028.37</v>
      </c>
      <c r="E121" s="51"/>
      <c r="F121" s="51">
        <v>4028.37</v>
      </c>
      <c r="G121" s="77">
        <f t="shared" si="38"/>
        <v>0</v>
      </c>
      <c r="H121" s="171">
        <v>5400</v>
      </c>
      <c r="I121" s="52">
        <f t="shared" si="33"/>
        <v>100.00024823997855</v>
      </c>
      <c r="J121" s="52">
        <f t="shared" si="34"/>
        <v>74.59944444444444</v>
      </c>
      <c r="K121" s="95">
        <f t="shared" si="29"/>
        <v>32349</v>
      </c>
      <c r="L121" s="63">
        <v>4219.58</v>
      </c>
      <c r="M121" s="62">
        <f t="shared" si="24"/>
        <v>-191.21000000000004</v>
      </c>
    </row>
    <row r="122" spans="1:13" ht="13.5" thickBot="1">
      <c r="A122" s="178"/>
      <c r="B122" s="179"/>
      <c r="C122" s="180"/>
      <c r="D122" s="77"/>
      <c r="E122" s="77"/>
      <c r="F122" s="77"/>
      <c r="G122" s="77"/>
      <c r="H122" s="181"/>
      <c r="I122" s="182"/>
      <c r="J122" s="183"/>
      <c r="K122" s="184"/>
      <c r="L122" s="62"/>
      <c r="M122" s="185"/>
    </row>
    <row r="123" spans="1:13" ht="12.75">
      <c r="A123" s="368" t="s">
        <v>4</v>
      </c>
      <c r="B123" s="356" t="s">
        <v>5</v>
      </c>
      <c r="C123" s="129" t="s">
        <v>6</v>
      </c>
      <c r="D123" s="129" t="s">
        <v>7</v>
      </c>
      <c r="E123" s="129" t="s">
        <v>8</v>
      </c>
      <c r="F123" s="129" t="s">
        <v>10</v>
      </c>
      <c r="G123" s="102" t="s">
        <v>12</v>
      </c>
      <c r="H123" s="129" t="s">
        <v>14</v>
      </c>
      <c r="I123" s="130" t="s">
        <v>15</v>
      </c>
      <c r="J123" s="103" t="s">
        <v>15</v>
      </c>
      <c r="K123" s="118" t="str">
        <f>A123</f>
        <v>KONTO</v>
      </c>
      <c r="L123" s="59" t="s">
        <v>143</v>
      </c>
      <c r="M123" s="60" t="s">
        <v>3</v>
      </c>
    </row>
    <row r="124" spans="1:13" ht="13.5" thickBot="1">
      <c r="A124" s="369"/>
      <c r="B124" s="370"/>
      <c r="C124" s="131" t="s">
        <v>198</v>
      </c>
      <c r="D124" s="131" t="s">
        <v>196</v>
      </c>
      <c r="E124" s="131" t="s">
        <v>9</v>
      </c>
      <c r="F124" s="131" t="s">
        <v>11</v>
      </c>
      <c r="G124" s="104" t="s">
        <v>13</v>
      </c>
      <c r="H124" s="131" t="s">
        <v>196</v>
      </c>
      <c r="I124" s="48" t="s">
        <v>187</v>
      </c>
      <c r="J124" s="105" t="s">
        <v>189</v>
      </c>
      <c r="K124" s="119"/>
      <c r="L124" s="61" t="s">
        <v>145</v>
      </c>
      <c r="M124" s="72" t="s">
        <v>144</v>
      </c>
    </row>
    <row r="125" spans="1:13" ht="12.75">
      <c r="A125" s="107">
        <v>3234</v>
      </c>
      <c r="B125" s="108" t="s">
        <v>78</v>
      </c>
      <c r="C125" s="109">
        <f aca="true" t="shared" si="39" ref="C125:H125">SUM(C115:C121)</f>
        <v>32201.930000000004</v>
      </c>
      <c r="D125" s="109">
        <f t="shared" si="39"/>
        <v>31522.21</v>
      </c>
      <c r="E125" s="109">
        <f t="shared" si="39"/>
        <v>0</v>
      </c>
      <c r="F125" s="109">
        <f t="shared" si="39"/>
        <v>31522.21</v>
      </c>
      <c r="G125" s="109">
        <f t="shared" si="39"/>
        <v>0</v>
      </c>
      <c r="H125" s="164">
        <f t="shared" si="39"/>
        <v>42250</v>
      </c>
      <c r="I125" s="110">
        <f t="shared" si="33"/>
        <v>97.88919484018504</v>
      </c>
      <c r="J125" s="110">
        <f t="shared" si="34"/>
        <v>74.60878106508876</v>
      </c>
      <c r="K125" s="117">
        <f t="shared" si="29"/>
        <v>3234</v>
      </c>
      <c r="L125" s="64">
        <f>SUM(L115:L121)</f>
        <v>18615.879999999997</v>
      </c>
      <c r="M125" s="65">
        <f t="shared" si="24"/>
        <v>12906.330000000002</v>
      </c>
    </row>
    <row r="126" spans="1:13" ht="12.75">
      <c r="A126" s="9">
        <v>32352</v>
      </c>
      <c r="B126" s="8" t="s">
        <v>79</v>
      </c>
      <c r="C126" s="36">
        <v>39205.92</v>
      </c>
      <c r="D126" s="17">
        <v>59531.52</v>
      </c>
      <c r="E126" s="17"/>
      <c r="F126" s="17">
        <v>58331.52</v>
      </c>
      <c r="G126" s="44">
        <f>D126-E126-F126</f>
        <v>1200</v>
      </c>
      <c r="H126" s="165">
        <v>65000</v>
      </c>
      <c r="I126" s="37">
        <f t="shared" si="33"/>
        <v>151.8431910282937</v>
      </c>
      <c r="J126" s="37">
        <f t="shared" si="34"/>
        <v>91.58695384615385</v>
      </c>
      <c r="K126" s="95">
        <f t="shared" si="29"/>
        <v>32352</v>
      </c>
      <c r="L126" s="63">
        <v>52383.24</v>
      </c>
      <c r="M126" s="62">
        <f t="shared" si="24"/>
        <v>5948.279999999999</v>
      </c>
    </row>
    <row r="127" spans="1:13" ht="12.75">
      <c r="A127" s="24">
        <v>3235</v>
      </c>
      <c r="B127" s="25" t="s">
        <v>80</v>
      </c>
      <c r="C127" s="29">
        <f aca="true" t="shared" si="40" ref="C127:H127">C126</f>
        <v>39205.92</v>
      </c>
      <c r="D127" s="29">
        <f t="shared" si="40"/>
        <v>59531.52</v>
      </c>
      <c r="E127" s="29">
        <f t="shared" si="40"/>
        <v>0</v>
      </c>
      <c r="F127" s="29">
        <f t="shared" si="40"/>
        <v>58331.52</v>
      </c>
      <c r="G127" s="29">
        <f t="shared" si="40"/>
        <v>1200</v>
      </c>
      <c r="H127" s="175">
        <f t="shared" si="40"/>
        <v>65000</v>
      </c>
      <c r="I127" s="40">
        <f t="shared" si="33"/>
        <v>151.8431910282937</v>
      </c>
      <c r="J127" s="40">
        <f t="shared" si="34"/>
        <v>91.58695384615385</v>
      </c>
      <c r="K127" s="117">
        <f t="shared" si="29"/>
        <v>3235</v>
      </c>
      <c r="L127" s="64">
        <f>L126</f>
        <v>52383.24</v>
      </c>
      <c r="M127" s="65">
        <f t="shared" si="24"/>
        <v>5948.279999999999</v>
      </c>
    </row>
    <row r="128" spans="1:13" ht="12.75">
      <c r="A128" s="9">
        <v>32361</v>
      </c>
      <c r="B128" s="8" t="s">
        <v>81</v>
      </c>
      <c r="C128" s="36">
        <v>13740.68</v>
      </c>
      <c r="D128" s="17">
        <v>16821.2</v>
      </c>
      <c r="E128" s="17"/>
      <c r="F128" s="17">
        <v>16821.2</v>
      </c>
      <c r="G128" s="44">
        <f>D128-E128-F128</f>
        <v>0</v>
      </c>
      <c r="H128" s="165">
        <v>17300</v>
      </c>
      <c r="I128" s="37">
        <f t="shared" si="33"/>
        <v>122.41897780895852</v>
      </c>
      <c r="J128" s="37">
        <f t="shared" si="34"/>
        <v>97.23236994219654</v>
      </c>
      <c r="K128" s="95">
        <f t="shared" si="29"/>
        <v>32361</v>
      </c>
      <c r="L128" s="63">
        <v>15782.4</v>
      </c>
      <c r="M128" s="62">
        <f t="shared" si="24"/>
        <v>1038.800000000001</v>
      </c>
    </row>
    <row r="129" spans="1:13" ht="12.75">
      <c r="A129" s="24">
        <v>3236</v>
      </c>
      <c r="B129" s="25" t="s">
        <v>82</v>
      </c>
      <c r="C129" s="29">
        <f aca="true" t="shared" si="41" ref="C129:H129">C128</f>
        <v>13740.68</v>
      </c>
      <c r="D129" s="29">
        <f t="shared" si="41"/>
        <v>16821.2</v>
      </c>
      <c r="E129" s="29">
        <f t="shared" si="41"/>
        <v>0</v>
      </c>
      <c r="F129" s="29">
        <f t="shared" si="41"/>
        <v>16821.2</v>
      </c>
      <c r="G129" s="29">
        <f t="shared" si="41"/>
        <v>0</v>
      </c>
      <c r="H129" s="175">
        <f t="shared" si="41"/>
        <v>17300</v>
      </c>
      <c r="I129" s="40">
        <f t="shared" si="33"/>
        <v>122.41897780895852</v>
      </c>
      <c r="J129" s="40">
        <f t="shared" si="34"/>
        <v>97.23236994219654</v>
      </c>
      <c r="K129" s="117">
        <f t="shared" si="29"/>
        <v>3236</v>
      </c>
      <c r="L129" s="64">
        <f>L128</f>
        <v>15782.4</v>
      </c>
      <c r="M129" s="65">
        <f t="shared" si="24"/>
        <v>1038.800000000001</v>
      </c>
    </row>
    <row r="130" spans="1:13" ht="12.75">
      <c r="A130" s="9">
        <v>32371</v>
      </c>
      <c r="B130" s="8" t="s">
        <v>83</v>
      </c>
      <c r="C130" s="17"/>
      <c r="D130" s="17"/>
      <c r="E130" s="17"/>
      <c r="F130" s="17"/>
      <c r="G130" s="44">
        <f>D130-E130-F130</f>
        <v>0</v>
      </c>
      <c r="H130" s="168"/>
      <c r="I130" s="37">
        <f t="shared" si="33"/>
        <v>0</v>
      </c>
      <c r="J130" s="37">
        <f t="shared" si="34"/>
        <v>0</v>
      </c>
      <c r="K130" s="95">
        <f t="shared" si="29"/>
        <v>32371</v>
      </c>
      <c r="L130" s="63"/>
      <c r="M130" s="62">
        <f t="shared" si="24"/>
        <v>0</v>
      </c>
    </row>
    <row r="131" spans="1:13" ht="12.75">
      <c r="A131" s="9">
        <v>32372</v>
      </c>
      <c r="B131" s="8" t="s">
        <v>84</v>
      </c>
      <c r="C131" s="36">
        <v>17642.37</v>
      </c>
      <c r="D131" s="17"/>
      <c r="E131" s="17"/>
      <c r="F131" s="17"/>
      <c r="G131" s="44">
        <f>D131-E131-F131</f>
        <v>0</v>
      </c>
      <c r="H131" s="165">
        <v>18800</v>
      </c>
      <c r="I131" s="37">
        <f t="shared" si="33"/>
        <v>0</v>
      </c>
      <c r="J131" s="37">
        <f t="shared" si="34"/>
        <v>0</v>
      </c>
      <c r="K131" s="95">
        <f t="shared" si="29"/>
        <v>32372</v>
      </c>
      <c r="L131" s="63"/>
      <c r="M131" s="62">
        <f t="shared" si="24"/>
        <v>0</v>
      </c>
    </row>
    <row r="132" spans="1:13" ht="12.75">
      <c r="A132" s="9">
        <v>32373</v>
      </c>
      <c r="B132" s="8" t="s">
        <v>173</v>
      </c>
      <c r="C132" s="17"/>
      <c r="D132" s="17"/>
      <c r="E132" s="17"/>
      <c r="F132" s="17"/>
      <c r="G132" s="44">
        <f>D132-E132-F132</f>
        <v>0</v>
      </c>
      <c r="H132" s="165">
        <v>1450</v>
      </c>
      <c r="I132" s="37"/>
      <c r="J132" s="37">
        <f t="shared" si="34"/>
        <v>0</v>
      </c>
      <c r="K132" s="95">
        <f t="shared" si="29"/>
        <v>32373</v>
      </c>
      <c r="L132" s="63"/>
      <c r="M132" s="62">
        <f t="shared" si="24"/>
        <v>0</v>
      </c>
    </row>
    <row r="133" spans="1:13" ht="12.75">
      <c r="A133" s="9">
        <v>32378</v>
      </c>
      <c r="B133" s="8" t="s">
        <v>174</v>
      </c>
      <c r="C133" s="17"/>
      <c r="D133" s="17"/>
      <c r="E133" s="17"/>
      <c r="F133" s="17"/>
      <c r="G133" s="44">
        <f>D133-E133-F133</f>
        <v>0</v>
      </c>
      <c r="H133" s="165"/>
      <c r="I133" s="37"/>
      <c r="J133" s="37">
        <f t="shared" si="34"/>
        <v>0</v>
      </c>
      <c r="K133" s="95">
        <f t="shared" si="29"/>
        <v>32378</v>
      </c>
      <c r="L133" s="63"/>
      <c r="M133" s="62">
        <f t="shared" si="24"/>
        <v>0</v>
      </c>
    </row>
    <row r="134" spans="1:13" ht="12.75">
      <c r="A134" s="9">
        <v>32379</v>
      </c>
      <c r="B134" s="8" t="s">
        <v>85</v>
      </c>
      <c r="C134" s="36">
        <v>2318</v>
      </c>
      <c r="D134" s="17">
        <v>16566.6</v>
      </c>
      <c r="E134" s="17"/>
      <c r="F134" s="17">
        <v>16566.6</v>
      </c>
      <c r="G134" s="44">
        <f>D134-E134-F134</f>
        <v>0</v>
      </c>
      <c r="H134" s="165">
        <v>17000</v>
      </c>
      <c r="I134" s="37">
        <f t="shared" si="33"/>
        <v>714.6937014667817</v>
      </c>
      <c r="J134" s="37">
        <f t="shared" si="34"/>
        <v>97.4505882352941</v>
      </c>
      <c r="K134" s="95">
        <f t="shared" si="29"/>
        <v>32379</v>
      </c>
      <c r="L134" s="63">
        <v>16063.8</v>
      </c>
      <c r="M134" s="62">
        <f t="shared" si="24"/>
        <v>502.7999999999993</v>
      </c>
    </row>
    <row r="135" spans="1:13" ht="12.75">
      <c r="A135" s="24">
        <v>3237</v>
      </c>
      <c r="B135" s="25" t="s">
        <v>86</v>
      </c>
      <c r="C135" s="29">
        <f aca="true" t="shared" si="42" ref="C135:H135">SUM(C130:C134)</f>
        <v>19960.37</v>
      </c>
      <c r="D135" s="29">
        <f t="shared" si="42"/>
        <v>16566.6</v>
      </c>
      <c r="E135" s="29">
        <f t="shared" si="42"/>
        <v>0</v>
      </c>
      <c r="F135" s="29">
        <f t="shared" si="42"/>
        <v>16566.6</v>
      </c>
      <c r="G135" s="29">
        <f t="shared" si="42"/>
        <v>0</v>
      </c>
      <c r="H135" s="175">
        <f t="shared" si="42"/>
        <v>37250</v>
      </c>
      <c r="I135" s="40">
        <f t="shared" si="33"/>
        <v>82.99745946593174</v>
      </c>
      <c r="J135" s="40">
        <f t="shared" si="34"/>
        <v>44.47409395973154</v>
      </c>
      <c r="K135" s="117">
        <f t="shared" si="29"/>
        <v>3237</v>
      </c>
      <c r="L135" s="64">
        <f>SUM(L130:L134)</f>
        <v>16063.8</v>
      </c>
      <c r="M135" s="65">
        <f t="shared" si="24"/>
        <v>502.7999999999993</v>
      </c>
    </row>
    <row r="136" spans="1:13" ht="12.75">
      <c r="A136" s="9">
        <v>32382</v>
      </c>
      <c r="B136" s="8" t="s">
        <v>183</v>
      </c>
      <c r="C136" s="17">
        <v>20775</v>
      </c>
      <c r="D136" s="17"/>
      <c r="E136" s="17"/>
      <c r="F136" s="17"/>
      <c r="G136" s="44">
        <f>D136-E136-F136</f>
        <v>0</v>
      </c>
      <c r="H136" s="168">
        <v>30000</v>
      </c>
      <c r="I136" s="37">
        <f t="shared" si="33"/>
        <v>0</v>
      </c>
      <c r="J136" s="37">
        <f t="shared" si="34"/>
        <v>0</v>
      </c>
      <c r="K136" s="95">
        <f t="shared" si="29"/>
        <v>32382</v>
      </c>
      <c r="L136" s="63"/>
      <c r="M136" s="62">
        <f t="shared" si="24"/>
        <v>0</v>
      </c>
    </row>
    <row r="137" spans="1:13" ht="12.75">
      <c r="A137" s="9">
        <v>32389</v>
      </c>
      <c r="B137" s="8" t="s">
        <v>87</v>
      </c>
      <c r="C137" s="36">
        <v>2709.06</v>
      </c>
      <c r="D137" s="17">
        <v>3282.02</v>
      </c>
      <c r="E137" s="17"/>
      <c r="F137" s="17">
        <v>3282.02</v>
      </c>
      <c r="G137" s="44">
        <f>D137-E137-F137</f>
        <v>0</v>
      </c>
      <c r="H137" s="165">
        <v>4000</v>
      </c>
      <c r="I137" s="37">
        <f t="shared" si="33"/>
        <v>121.14977150746016</v>
      </c>
      <c r="J137" s="37">
        <f t="shared" si="34"/>
        <v>82.0505</v>
      </c>
      <c r="K137" s="95">
        <f t="shared" si="29"/>
        <v>32389</v>
      </c>
      <c r="L137" s="63">
        <v>2259.89</v>
      </c>
      <c r="M137" s="62">
        <f t="shared" si="24"/>
        <v>1022.1300000000001</v>
      </c>
    </row>
    <row r="138" spans="1:13" ht="12.75">
      <c r="A138" s="24">
        <v>3238</v>
      </c>
      <c r="B138" s="25" t="s">
        <v>88</v>
      </c>
      <c r="C138" s="33">
        <f aca="true" t="shared" si="43" ref="C138:H138">C136+C137</f>
        <v>23484.06</v>
      </c>
      <c r="D138" s="33">
        <f t="shared" si="43"/>
        <v>3282.02</v>
      </c>
      <c r="E138" s="33">
        <f t="shared" si="43"/>
        <v>0</v>
      </c>
      <c r="F138" s="33">
        <f t="shared" si="43"/>
        <v>3282.02</v>
      </c>
      <c r="G138" s="33">
        <f t="shared" si="43"/>
        <v>0</v>
      </c>
      <c r="H138" s="169">
        <f t="shared" si="43"/>
        <v>34000</v>
      </c>
      <c r="I138" s="40">
        <f t="shared" si="33"/>
        <v>13.975522120110407</v>
      </c>
      <c r="J138" s="40">
        <f t="shared" si="34"/>
        <v>9.653</v>
      </c>
      <c r="K138" s="117">
        <f t="shared" si="29"/>
        <v>3238</v>
      </c>
      <c r="L138" s="64">
        <f>SUM(L136:L137)</f>
        <v>2259.89</v>
      </c>
      <c r="M138" s="65">
        <f t="shared" si="24"/>
        <v>1022.1300000000001</v>
      </c>
    </row>
    <row r="139" spans="1:13" ht="12.75">
      <c r="A139" s="9">
        <v>32391</v>
      </c>
      <c r="B139" s="8" t="s">
        <v>89</v>
      </c>
      <c r="C139" s="36">
        <v>3449.6</v>
      </c>
      <c r="D139" s="17">
        <v>2684.6</v>
      </c>
      <c r="E139" s="17">
        <v>2460</v>
      </c>
      <c r="F139" s="17">
        <v>224.6</v>
      </c>
      <c r="G139" s="44">
        <f>D139-E139-F139</f>
        <v>0</v>
      </c>
      <c r="H139" s="165">
        <v>4800</v>
      </c>
      <c r="I139" s="37">
        <f t="shared" si="33"/>
        <v>77.82351576994434</v>
      </c>
      <c r="J139" s="37">
        <f t="shared" si="34"/>
        <v>55.92916666666666</v>
      </c>
      <c r="K139" s="95">
        <f t="shared" si="29"/>
        <v>32391</v>
      </c>
      <c r="L139" s="63">
        <v>24.6</v>
      </c>
      <c r="M139" s="62">
        <f t="shared" si="24"/>
        <v>200</v>
      </c>
    </row>
    <row r="140" spans="1:13" ht="12.75">
      <c r="A140" s="9">
        <v>32392</v>
      </c>
      <c r="B140" s="8" t="s">
        <v>90</v>
      </c>
      <c r="C140" s="17"/>
      <c r="D140" s="17">
        <v>360.88</v>
      </c>
      <c r="E140" s="17"/>
      <c r="F140" s="17">
        <v>360.88</v>
      </c>
      <c r="G140" s="44">
        <f>D140-E140-F140</f>
        <v>0</v>
      </c>
      <c r="H140" s="165">
        <v>400</v>
      </c>
      <c r="I140" s="37">
        <f t="shared" si="33"/>
        <v>0</v>
      </c>
      <c r="J140" s="37">
        <f t="shared" si="34"/>
        <v>90.22</v>
      </c>
      <c r="K140" s="95">
        <f t="shared" si="29"/>
        <v>32392</v>
      </c>
      <c r="L140" s="63">
        <v>360.88</v>
      </c>
      <c r="M140" s="62">
        <f t="shared" si="24"/>
        <v>0</v>
      </c>
    </row>
    <row r="141" spans="1:13" ht="12.75">
      <c r="A141" s="9">
        <v>32393</v>
      </c>
      <c r="B141" s="8" t="s">
        <v>91</v>
      </c>
      <c r="C141" s="17"/>
      <c r="D141" s="17">
        <v>70</v>
      </c>
      <c r="E141" s="17"/>
      <c r="F141" s="17">
        <v>70</v>
      </c>
      <c r="G141" s="44">
        <f>D141-E141-F141</f>
        <v>0</v>
      </c>
      <c r="H141" s="148">
        <v>700</v>
      </c>
      <c r="I141" s="37">
        <f t="shared" si="33"/>
        <v>0</v>
      </c>
      <c r="J141" s="37">
        <f t="shared" si="34"/>
        <v>10</v>
      </c>
      <c r="K141" s="95">
        <f t="shared" si="29"/>
        <v>32393</v>
      </c>
      <c r="L141" s="63">
        <v>70</v>
      </c>
      <c r="M141" s="62">
        <f t="shared" si="24"/>
        <v>0</v>
      </c>
    </row>
    <row r="142" spans="1:13" ht="12.75">
      <c r="A142" s="9">
        <v>32399</v>
      </c>
      <c r="B142" s="8" t="s">
        <v>92</v>
      </c>
      <c r="C142" s="36">
        <v>353.61</v>
      </c>
      <c r="D142" s="17">
        <v>132</v>
      </c>
      <c r="E142" s="17">
        <v>46</v>
      </c>
      <c r="F142" s="17">
        <v>86</v>
      </c>
      <c r="G142" s="44">
        <f>D142-E142-F142</f>
        <v>0</v>
      </c>
      <c r="H142" s="148">
        <v>420</v>
      </c>
      <c r="I142" s="37">
        <f t="shared" si="33"/>
        <v>37.32926105030966</v>
      </c>
      <c r="J142" s="37">
        <f t="shared" si="34"/>
        <v>31.428571428571427</v>
      </c>
      <c r="K142" s="95">
        <f t="shared" si="29"/>
        <v>32399</v>
      </c>
      <c r="L142" s="63">
        <v>86</v>
      </c>
      <c r="M142" s="62">
        <f t="shared" si="24"/>
        <v>0</v>
      </c>
    </row>
    <row r="143" spans="1:13" ht="12.75">
      <c r="A143" s="24">
        <v>3239</v>
      </c>
      <c r="B143" s="25" t="s">
        <v>93</v>
      </c>
      <c r="C143" s="29">
        <f aca="true" t="shared" si="44" ref="C143:H143">C139+C140+C141+C142</f>
        <v>3803.21</v>
      </c>
      <c r="D143" s="29">
        <f t="shared" si="44"/>
        <v>3247.48</v>
      </c>
      <c r="E143" s="29">
        <f t="shared" si="44"/>
        <v>2506</v>
      </c>
      <c r="F143" s="29">
        <f t="shared" si="44"/>
        <v>741.48</v>
      </c>
      <c r="G143" s="29">
        <f t="shared" si="44"/>
        <v>0</v>
      </c>
      <c r="H143" s="175">
        <f t="shared" si="44"/>
        <v>6320</v>
      </c>
      <c r="I143" s="40">
        <f t="shared" si="33"/>
        <v>85.38786972057815</v>
      </c>
      <c r="J143" s="40">
        <f t="shared" si="34"/>
        <v>51.38417721518987</v>
      </c>
      <c r="K143" s="117">
        <f t="shared" si="29"/>
        <v>3239</v>
      </c>
      <c r="L143" s="64">
        <f>SUM(L139:L142)</f>
        <v>541.48</v>
      </c>
      <c r="M143" s="65">
        <f t="shared" si="24"/>
        <v>200</v>
      </c>
    </row>
    <row r="144" spans="1:13" ht="12.75">
      <c r="A144" s="22">
        <v>323</v>
      </c>
      <c r="B144" s="23" t="s">
        <v>94</v>
      </c>
      <c r="C144" s="26">
        <f aca="true" t="shared" si="45" ref="C144:H144">C102+C110+C114+C125+C127+C129+C135+C138+C143</f>
        <v>195345.92999999996</v>
      </c>
      <c r="D144" s="26">
        <f t="shared" si="45"/>
        <v>190520.56</v>
      </c>
      <c r="E144" s="26">
        <f t="shared" si="45"/>
        <v>2506</v>
      </c>
      <c r="F144" s="26">
        <f t="shared" si="45"/>
        <v>167830.64</v>
      </c>
      <c r="G144" s="26">
        <f t="shared" si="45"/>
        <v>20183.920000000006</v>
      </c>
      <c r="H144" s="170">
        <f t="shared" si="45"/>
        <v>306220</v>
      </c>
      <c r="I144" s="40">
        <f t="shared" si="33"/>
        <v>97.52983335767479</v>
      </c>
      <c r="J144" s="40">
        <f t="shared" si="34"/>
        <v>62.21688981777807</v>
      </c>
      <c r="K144" s="94">
        <f t="shared" si="29"/>
        <v>323</v>
      </c>
      <c r="L144" s="66">
        <f>L102+L110+L114+L125+L127+L129+L135+L138+L143</f>
        <v>125699.73999999999</v>
      </c>
      <c r="M144" s="67">
        <f aca="true" t="shared" si="46" ref="M144:M195">F144-L144</f>
        <v>42130.90000000002</v>
      </c>
    </row>
    <row r="145" spans="1:13" ht="12.75">
      <c r="A145" s="30">
        <v>32923</v>
      </c>
      <c r="B145" s="31" t="s">
        <v>132</v>
      </c>
      <c r="C145" s="151"/>
      <c r="D145" s="32"/>
      <c r="E145" s="32"/>
      <c r="F145" s="32"/>
      <c r="G145" s="44">
        <f aca="true" t="shared" si="47" ref="G145:G150">D145-E145-F145</f>
        <v>0</v>
      </c>
      <c r="H145" s="176">
        <v>2500</v>
      </c>
      <c r="I145" s="41">
        <f t="shared" si="33"/>
        <v>0</v>
      </c>
      <c r="J145" s="41">
        <f t="shared" si="34"/>
        <v>0</v>
      </c>
      <c r="K145" s="95">
        <f t="shared" si="29"/>
        <v>32923</v>
      </c>
      <c r="L145" s="63"/>
      <c r="M145" s="62">
        <f t="shared" si="46"/>
        <v>0</v>
      </c>
    </row>
    <row r="146" spans="1:13" ht="12.75">
      <c r="A146" s="9">
        <v>32931</v>
      </c>
      <c r="B146" s="8" t="s">
        <v>95</v>
      </c>
      <c r="C146" s="36">
        <v>3223.71</v>
      </c>
      <c r="D146" s="17">
        <v>2528.56</v>
      </c>
      <c r="E146" s="17">
        <v>671.24</v>
      </c>
      <c r="F146" s="17">
        <v>1857.32</v>
      </c>
      <c r="G146" s="44">
        <f t="shared" si="47"/>
        <v>0</v>
      </c>
      <c r="H146" s="165">
        <v>5800</v>
      </c>
      <c r="I146" s="41">
        <f t="shared" si="33"/>
        <v>78.43633577461992</v>
      </c>
      <c r="J146" s="41">
        <f t="shared" si="34"/>
        <v>43.595862068965516</v>
      </c>
      <c r="K146" s="95">
        <f t="shared" si="29"/>
        <v>32931</v>
      </c>
      <c r="L146" s="63">
        <v>1857.32</v>
      </c>
      <c r="M146" s="62">
        <f t="shared" si="46"/>
        <v>0</v>
      </c>
    </row>
    <row r="147" spans="1:13" ht="12.75">
      <c r="A147" s="9">
        <v>32941</v>
      </c>
      <c r="B147" s="8" t="s">
        <v>96</v>
      </c>
      <c r="C147" s="36">
        <v>1150</v>
      </c>
      <c r="D147" s="17">
        <v>150</v>
      </c>
      <c r="E147" s="17"/>
      <c r="F147" s="17">
        <v>150</v>
      </c>
      <c r="G147" s="44">
        <f t="shared" si="47"/>
        <v>0</v>
      </c>
      <c r="H147" s="165">
        <v>1600</v>
      </c>
      <c r="I147" s="41">
        <f t="shared" si="33"/>
        <v>13.043478260869565</v>
      </c>
      <c r="J147" s="41">
        <f t="shared" si="34"/>
        <v>9.375</v>
      </c>
      <c r="K147" s="95">
        <f t="shared" si="29"/>
        <v>32941</v>
      </c>
      <c r="L147" s="63">
        <v>150</v>
      </c>
      <c r="M147" s="63">
        <f t="shared" si="46"/>
        <v>0</v>
      </c>
    </row>
    <row r="148" spans="1:13" ht="12.75">
      <c r="A148" s="9">
        <v>32991</v>
      </c>
      <c r="B148" s="8" t="s">
        <v>97</v>
      </c>
      <c r="C148" s="36">
        <v>4565.11</v>
      </c>
      <c r="D148" s="17">
        <v>3060.85</v>
      </c>
      <c r="E148" s="17"/>
      <c r="F148" s="17">
        <v>3060.85</v>
      </c>
      <c r="G148" s="44">
        <f t="shared" si="47"/>
        <v>0</v>
      </c>
      <c r="H148" s="165">
        <v>4600</v>
      </c>
      <c r="I148" s="37">
        <f t="shared" si="33"/>
        <v>67.0487677186311</v>
      </c>
      <c r="J148" s="37">
        <f t="shared" si="34"/>
        <v>66.54021739130435</v>
      </c>
      <c r="K148" s="95">
        <f t="shared" si="29"/>
        <v>32991</v>
      </c>
      <c r="L148" s="63">
        <v>2790.85</v>
      </c>
      <c r="M148" s="63">
        <f t="shared" si="46"/>
        <v>270</v>
      </c>
    </row>
    <row r="149" spans="1:13" ht="12.75">
      <c r="A149" s="9">
        <v>32992</v>
      </c>
      <c r="B149" s="8" t="s">
        <v>98</v>
      </c>
      <c r="C149" s="36">
        <v>4757.9</v>
      </c>
      <c r="D149" s="17">
        <v>2451.58</v>
      </c>
      <c r="E149" s="17"/>
      <c r="F149" s="17">
        <v>2451.58</v>
      </c>
      <c r="G149" s="17">
        <f t="shared" si="47"/>
        <v>0</v>
      </c>
      <c r="H149" s="165">
        <v>4600</v>
      </c>
      <c r="I149" s="37">
        <f t="shared" si="33"/>
        <v>51.52651379810421</v>
      </c>
      <c r="J149" s="37">
        <f t="shared" si="34"/>
        <v>53.29521739130435</v>
      </c>
      <c r="K149" s="95">
        <f t="shared" si="29"/>
        <v>32992</v>
      </c>
      <c r="L149" s="63">
        <v>2451.58</v>
      </c>
      <c r="M149" s="63">
        <f t="shared" si="46"/>
        <v>0</v>
      </c>
    </row>
    <row r="150" spans="1:13" ht="12.75">
      <c r="A150" s="9">
        <v>32999</v>
      </c>
      <c r="B150" s="8" t="s">
        <v>99</v>
      </c>
      <c r="C150" s="36">
        <v>833.72</v>
      </c>
      <c r="D150" s="17">
        <v>3834</v>
      </c>
      <c r="E150" s="17">
        <v>2100</v>
      </c>
      <c r="F150" s="17">
        <v>1734</v>
      </c>
      <c r="G150" s="17">
        <f t="shared" si="47"/>
        <v>0</v>
      </c>
      <c r="H150" s="165">
        <v>4900</v>
      </c>
      <c r="I150" s="37">
        <f t="shared" si="33"/>
        <v>459.8666218874442</v>
      </c>
      <c r="J150" s="37">
        <f t="shared" si="34"/>
        <v>78.24489795918367</v>
      </c>
      <c r="K150" s="95">
        <f t="shared" si="29"/>
        <v>32999</v>
      </c>
      <c r="L150" s="63">
        <v>1734</v>
      </c>
      <c r="M150" s="63">
        <f t="shared" si="46"/>
        <v>0</v>
      </c>
    </row>
    <row r="151" spans="1:13" ht="12.75">
      <c r="A151" s="24">
        <v>32999</v>
      </c>
      <c r="B151" s="25" t="s">
        <v>99</v>
      </c>
      <c r="C151" s="29">
        <f aca="true" t="shared" si="48" ref="C151:H151">SUM(C148:C150)</f>
        <v>10156.729999999998</v>
      </c>
      <c r="D151" s="29">
        <f t="shared" si="48"/>
        <v>9346.43</v>
      </c>
      <c r="E151" s="29">
        <f t="shared" si="48"/>
        <v>2100</v>
      </c>
      <c r="F151" s="29">
        <f t="shared" si="48"/>
        <v>7246.43</v>
      </c>
      <c r="G151" s="29">
        <f>SUM(G148:G150)</f>
        <v>0</v>
      </c>
      <c r="H151" s="175">
        <f t="shared" si="48"/>
        <v>14100</v>
      </c>
      <c r="I151" s="40">
        <f t="shared" si="33"/>
        <v>92.02203858919162</v>
      </c>
      <c r="J151" s="40">
        <f t="shared" si="34"/>
        <v>66.28673758865249</v>
      </c>
      <c r="K151" s="117">
        <f t="shared" si="29"/>
        <v>32999</v>
      </c>
      <c r="L151" s="64">
        <f>SUM(L148:L150)</f>
        <v>6976.43</v>
      </c>
      <c r="M151" s="64">
        <f t="shared" si="46"/>
        <v>270</v>
      </c>
    </row>
    <row r="152" spans="1:13" ht="12.75">
      <c r="A152" s="22">
        <v>329</v>
      </c>
      <c r="B152" s="23" t="s">
        <v>100</v>
      </c>
      <c r="C152" s="26">
        <f aca="true" t="shared" si="49" ref="C152:H152">C145+C146+C147+C151</f>
        <v>14530.439999999999</v>
      </c>
      <c r="D152" s="26">
        <f t="shared" si="49"/>
        <v>12024.99</v>
      </c>
      <c r="E152" s="26">
        <f t="shared" si="49"/>
        <v>2771.24</v>
      </c>
      <c r="F152" s="26">
        <f t="shared" si="49"/>
        <v>9253.75</v>
      </c>
      <c r="G152" s="26">
        <f t="shared" si="49"/>
        <v>0</v>
      </c>
      <c r="H152" s="167">
        <f t="shared" si="49"/>
        <v>24000</v>
      </c>
      <c r="I152" s="40">
        <f t="shared" si="33"/>
        <v>82.75723240314815</v>
      </c>
      <c r="J152" s="40">
        <f t="shared" si="34"/>
        <v>50.104124999999996</v>
      </c>
      <c r="K152" s="94">
        <f t="shared" si="29"/>
        <v>329</v>
      </c>
      <c r="L152" s="66">
        <f>L145+L146+L147+L151</f>
        <v>8983.75</v>
      </c>
      <c r="M152" s="67">
        <f t="shared" si="46"/>
        <v>270</v>
      </c>
    </row>
    <row r="153" spans="1:13" ht="12.75">
      <c r="A153" s="9">
        <v>34311</v>
      </c>
      <c r="B153" s="8" t="s">
        <v>101</v>
      </c>
      <c r="C153" s="36">
        <v>1196.14</v>
      </c>
      <c r="D153" s="17">
        <v>8.6</v>
      </c>
      <c r="E153" s="17"/>
      <c r="F153" s="17">
        <v>8.6</v>
      </c>
      <c r="G153" s="44">
        <f>D153-E153-F153</f>
        <v>0</v>
      </c>
      <c r="H153" s="165">
        <v>2100</v>
      </c>
      <c r="I153" s="37">
        <f t="shared" si="33"/>
        <v>0.718979383684184</v>
      </c>
      <c r="J153" s="37">
        <f t="shared" si="34"/>
        <v>0.4095238095238095</v>
      </c>
      <c r="K153" s="95">
        <f t="shared" si="29"/>
        <v>34311</v>
      </c>
      <c r="L153" s="63">
        <v>7.5</v>
      </c>
      <c r="M153" s="62">
        <f t="shared" si="46"/>
        <v>1.0999999999999996</v>
      </c>
    </row>
    <row r="154" spans="1:13" ht="12.75">
      <c r="A154" s="9">
        <v>34312</v>
      </c>
      <c r="B154" s="8" t="s">
        <v>102</v>
      </c>
      <c r="C154" s="36">
        <v>936.45</v>
      </c>
      <c r="D154" s="17">
        <v>1865.58</v>
      </c>
      <c r="E154" s="17"/>
      <c r="F154" s="17">
        <v>1865.58</v>
      </c>
      <c r="G154" s="44">
        <f>D154-E154-F154</f>
        <v>0</v>
      </c>
      <c r="H154" s="165">
        <v>2500</v>
      </c>
      <c r="I154" s="37">
        <f t="shared" si="33"/>
        <v>199.21832452346626</v>
      </c>
      <c r="J154" s="37">
        <f t="shared" si="34"/>
        <v>74.6232</v>
      </c>
      <c r="K154" s="95">
        <f t="shared" si="29"/>
        <v>34312</v>
      </c>
      <c r="L154" s="63">
        <v>1020.12</v>
      </c>
      <c r="M154" s="62">
        <f t="shared" si="46"/>
        <v>845.4599999999999</v>
      </c>
    </row>
    <row r="155" spans="1:13" ht="12.75">
      <c r="A155" s="9">
        <v>34333</v>
      </c>
      <c r="B155" s="8" t="s">
        <v>103</v>
      </c>
      <c r="C155" s="36">
        <v>215.44</v>
      </c>
      <c r="D155" s="17">
        <v>1480.38</v>
      </c>
      <c r="E155" s="17"/>
      <c r="F155" s="17">
        <v>1480.38</v>
      </c>
      <c r="G155" s="44">
        <f>D155-E155-F155</f>
        <v>0</v>
      </c>
      <c r="H155" s="165">
        <v>1600</v>
      </c>
      <c r="I155" s="37">
        <f t="shared" si="33"/>
        <v>687.1425919049389</v>
      </c>
      <c r="J155" s="37">
        <f t="shared" si="34"/>
        <v>92.52375</v>
      </c>
      <c r="K155" s="95">
        <f t="shared" si="29"/>
        <v>34333</v>
      </c>
      <c r="L155" s="63">
        <v>393.7</v>
      </c>
      <c r="M155" s="62">
        <f t="shared" si="46"/>
        <v>1086.68</v>
      </c>
    </row>
    <row r="156" spans="1:13" ht="12.75">
      <c r="A156" s="9">
        <v>34349</v>
      </c>
      <c r="B156" s="8" t="s">
        <v>104</v>
      </c>
      <c r="C156" s="36">
        <v>46.9</v>
      </c>
      <c r="D156" s="17">
        <v>450</v>
      </c>
      <c r="E156" s="17"/>
      <c r="F156" s="17">
        <v>450</v>
      </c>
      <c r="G156" s="44">
        <f>D156-E156-F156</f>
        <v>0</v>
      </c>
      <c r="H156" s="165">
        <v>3000</v>
      </c>
      <c r="I156" s="37">
        <f t="shared" si="33"/>
        <v>959.4882729211088</v>
      </c>
      <c r="J156" s="37">
        <f t="shared" si="34"/>
        <v>15</v>
      </c>
      <c r="K156" s="95">
        <f t="shared" si="29"/>
        <v>34349</v>
      </c>
      <c r="L156" s="63"/>
      <c r="M156" s="62">
        <f t="shared" si="46"/>
        <v>450</v>
      </c>
    </row>
    <row r="157" spans="1:13" ht="12.75">
      <c r="A157" s="22">
        <v>343</v>
      </c>
      <c r="B157" s="23" t="s">
        <v>105</v>
      </c>
      <c r="C157" s="26">
        <f aca="true" t="shared" si="50" ref="C157:H157">C153+C154+C155+C156</f>
        <v>2394.9300000000003</v>
      </c>
      <c r="D157" s="26">
        <f t="shared" si="50"/>
        <v>3804.56</v>
      </c>
      <c r="E157" s="26">
        <f t="shared" si="50"/>
        <v>0</v>
      </c>
      <c r="F157" s="26">
        <f t="shared" si="50"/>
        <v>3804.56</v>
      </c>
      <c r="G157" s="26">
        <f t="shared" si="50"/>
        <v>0</v>
      </c>
      <c r="H157" s="167">
        <f t="shared" si="50"/>
        <v>9200</v>
      </c>
      <c r="I157" s="38">
        <f t="shared" si="33"/>
        <v>158.8589228077647</v>
      </c>
      <c r="J157" s="38">
        <f t="shared" si="34"/>
        <v>41.35391304347826</v>
      </c>
      <c r="K157" s="94">
        <f t="shared" si="29"/>
        <v>343</v>
      </c>
      <c r="L157" s="66">
        <f>SUM(L153:L156)</f>
        <v>1421.32</v>
      </c>
      <c r="M157" s="67">
        <f t="shared" si="46"/>
        <v>2383.24</v>
      </c>
    </row>
    <row r="158" spans="1:13" ht="12.75">
      <c r="A158" s="9">
        <v>37219</v>
      </c>
      <c r="B158" s="8" t="s">
        <v>106</v>
      </c>
      <c r="C158" s="17">
        <v>0</v>
      </c>
      <c r="D158" s="17"/>
      <c r="E158" s="17"/>
      <c r="F158" s="17"/>
      <c r="G158" s="44">
        <f>D158-E158-F158</f>
        <v>0</v>
      </c>
      <c r="H158" s="168">
        <v>1200</v>
      </c>
      <c r="I158" s="37">
        <f t="shared" si="33"/>
        <v>0</v>
      </c>
      <c r="J158" s="37">
        <f t="shared" si="34"/>
        <v>0</v>
      </c>
      <c r="K158" s="95">
        <f t="shared" si="29"/>
        <v>37219</v>
      </c>
      <c r="L158" s="63"/>
      <c r="M158" s="62">
        <f t="shared" si="46"/>
        <v>0</v>
      </c>
    </row>
    <row r="159" spans="1:13" ht="12.75">
      <c r="A159" s="22">
        <v>372</v>
      </c>
      <c r="B159" s="23" t="s">
        <v>107</v>
      </c>
      <c r="C159" s="26">
        <f aca="true" t="shared" si="51" ref="C159:H159">C158</f>
        <v>0</v>
      </c>
      <c r="D159" s="26">
        <f t="shared" si="51"/>
        <v>0</v>
      </c>
      <c r="E159" s="26">
        <f t="shared" si="51"/>
        <v>0</v>
      </c>
      <c r="F159" s="26">
        <f t="shared" si="51"/>
        <v>0</v>
      </c>
      <c r="G159" s="26">
        <f t="shared" si="51"/>
        <v>0</v>
      </c>
      <c r="H159" s="167">
        <f t="shared" si="51"/>
        <v>1200</v>
      </c>
      <c r="I159" s="38">
        <f t="shared" si="33"/>
        <v>0</v>
      </c>
      <c r="J159" s="38">
        <f t="shared" si="34"/>
        <v>0</v>
      </c>
      <c r="K159" s="94">
        <f t="shared" si="29"/>
        <v>372</v>
      </c>
      <c r="L159" s="66">
        <f>L158</f>
        <v>0</v>
      </c>
      <c r="M159" s="67">
        <f t="shared" si="46"/>
        <v>0</v>
      </c>
    </row>
    <row r="160" spans="1:13" ht="12.75">
      <c r="A160" s="30">
        <v>38119</v>
      </c>
      <c r="B160" s="31" t="s">
        <v>133</v>
      </c>
      <c r="C160" s="151">
        <v>200</v>
      </c>
      <c r="D160" s="32"/>
      <c r="E160" s="32"/>
      <c r="F160" s="32"/>
      <c r="G160" s="44">
        <f>D160-E160-F160</f>
        <v>0</v>
      </c>
      <c r="H160" s="176">
        <v>700</v>
      </c>
      <c r="I160" s="37">
        <f t="shared" si="33"/>
        <v>0</v>
      </c>
      <c r="J160" s="37">
        <f t="shared" si="34"/>
        <v>0</v>
      </c>
      <c r="K160" s="95">
        <f t="shared" si="29"/>
        <v>38119</v>
      </c>
      <c r="L160" s="63"/>
      <c r="M160" s="62">
        <f t="shared" si="46"/>
        <v>0</v>
      </c>
    </row>
    <row r="161" spans="1:13" ht="12.75">
      <c r="A161" s="22">
        <v>381</v>
      </c>
      <c r="B161" s="23" t="s">
        <v>133</v>
      </c>
      <c r="C161" s="26">
        <f aca="true" t="shared" si="52" ref="C161:H161">C160</f>
        <v>200</v>
      </c>
      <c r="D161" s="26">
        <f t="shared" si="52"/>
        <v>0</v>
      </c>
      <c r="E161" s="26">
        <f t="shared" si="52"/>
        <v>0</v>
      </c>
      <c r="F161" s="26">
        <f t="shared" si="52"/>
        <v>0</v>
      </c>
      <c r="G161" s="26">
        <f t="shared" si="52"/>
        <v>0</v>
      </c>
      <c r="H161" s="167">
        <f t="shared" si="52"/>
        <v>700</v>
      </c>
      <c r="I161" s="40">
        <f t="shared" si="33"/>
        <v>0</v>
      </c>
      <c r="J161" s="40">
        <f t="shared" si="34"/>
        <v>0</v>
      </c>
      <c r="K161" s="94">
        <f t="shared" si="29"/>
        <v>381</v>
      </c>
      <c r="L161" s="66">
        <f>L160</f>
        <v>0</v>
      </c>
      <c r="M161" s="67">
        <f t="shared" si="46"/>
        <v>0</v>
      </c>
    </row>
    <row r="162" spans="1:13" ht="13.5" thickBot="1">
      <c r="A162" s="22">
        <v>3</v>
      </c>
      <c r="B162" s="23" t="s">
        <v>108</v>
      </c>
      <c r="C162" s="27">
        <f aca="true" t="shared" si="53" ref="C162:H162">C49+C54+C58+C71+C97+C144+C152+C157+C159+C161</f>
        <v>3599794.1100000003</v>
      </c>
      <c r="D162" s="27">
        <f t="shared" si="53"/>
        <v>3817543.35</v>
      </c>
      <c r="E162" s="27">
        <f t="shared" si="53"/>
        <v>3282930.02</v>
      </c>
      <c r="F162" s="27">
        <f t="shared" si="53"/>
        <v>508898.61000000004</v>
      </c>
      <c r="G162" s="27">
        <f t="shared" si="53"/>
        <v>25714.720000000005</v>
      </c>
      <c r="H162" s="166">
        <f t="shared" si="53"/>
        <v>4060769</v>
      </c>
      <c r="I162" s="38">
        <f t="shared" si="33"/>
        <v>106.04893594872846</v>
      </c>
      <c r="J162" s="38">
        <f t="shared" si="34"/>
        <v>94.01035493523517</v>
      </c>
      <c r="K162" s="94">
        <f t="shared" si="29"/>
        <v>3</v>
      </c>
      <c r="L162" s="66">
        <f>L49+L54+L58+L71+L97+L144+L152+L157+L159+L161</f>
        <v>393194.14999999997</v>
      </c>
      <c r="M162" s="67">
        <f t="shared" si="46"/>
        <v>115704.46000000008</v>
      </c>
    </row>
    <row r="163" spans="1:13" ht="12.75">
      <c r="A163" s="368" t="s">
        <v>4</v>
      </c>
      <c r="B163" s="356" t="s">
        <v>5</v>
      </c>
      <c r="C163" s="129" t="s">
        <v>6</v>
      </c>
      <c r="D163" s="129" t="s">
        <v>7</v>
      </c>
      <c r="E163" s="129" t="s">
        <v>8</v>
      </c>
      <c r="F163" s="129" t="s">
        <v>10</v>
      </c>
      <c r="G163" s="102" t="s">
        <v>12</v>
      </c>
      <c r="H163" s="129" t="s">
        <v>14</v>
      </c>
      <c r="I163" s="130" t="s">
        <v>15</v>
      </c>
      <c r="J163" s="103" t="s">
        <v>15</v>
      </c>
      <c r="K163" s="118" t="str">
        <f>A163</f>
        <v>KONTO</v>
      </c>
      <c r="L163" s="59" t="s">
        <v>143</v>
      </c>
      <c r="M163" s="60" t="s">
        <v>3</v>
      </c>
    </row>
    <row r="164" spans="1:13" ht="13.5" thickBot="1">
      <c r="A164" s="369"/>
      <c r="B164" s="370"/>
      <c r="C164" s="131" t="s">
        <v>199</v>
      </c>
      <c r="D164" s="131" t="s">
        <v>193</v>
      </c>
      <c r="E164" s="131" t="s">
        <v>9</v>
      </c>
      <c r="F164" s="131" t="s">
        <v>11</v>
      </c>
      <c r="G164" s="138" t="s">
        <v>13</v>
      </c>
      <c r="H164" s="131" t="s">
        <v>196</v>
      </c>
      <c r="I164" s="48" t="s">
        <v>187</v>
      </c>
      <c r="J164" s="105" t="s">
        <v>189</v>
      </c>
      <c r="K164" s="126"/>
      <c r="L164" s="61" t="s">
        <v>145</v>
      </c>
      <c r="M164" s="139" t="s">
        <v>144</v>
      </c>
    </row>
    <row r="165" spans="1:13" ht="12.75">
      <c r="A165" s="136">
        <v>42123</v>
      </c>
      <c r="B165" s="49" t="s">
        <v>177</v>
      </c>
      <c r="C165" s="137"/>
      <c r="D165" s="137"/>
      <c r="E165" s="137"/>
      <c r="F165" s="137"/>
      <c r="G165" s="76"/>
      <c r="H165" s="137"/>
      <c r="I165" s="140">
        <f t="shared" si="33"/>
        <v>0</v>
      </c>
      <c r="J165" s="140">
        <f t="shared" si="34"/>
        <v>0</v>
      </c>
      <c r="K165" s="93">
        <v>42123</v>
      </c>
      <c r="L165" s="71"/>
      <c r="M165" s="145">
        <f>F165-L165</f>
        <v>0</v>
      </c>
    </row>
    <row r="166" spans="1:13" ht="12.75">
      <c r="A166" s="141">
        <v>421</v>
      </c>
      <c r="B166" s="142" t="s">
        <v>178</v>
      </c>
      <c r="C166" s="143">
        <f aca="true" t="shared" si="54" ref="C166:H166">C165</f>
        <v>0</v>
      </c>
      <c r="D166" s="143">
        <f t="shared" si="54"/>
        <v>0</v>
      </c>
      <c r="E166" s="143">
        <f t="shared" si="54"/>
        <v>0</v>
      </c>
      <c r="F166" s="143">
        <f t="shared" si="54"/>
        <v>0</v>
      </c>
      <c r="G166" s="155">
        <f t="shared" si="54"/>
        <v>0</v>
      </c>
      <c r="H166" s="143">
        <f t="shared" si="54"/>
        <v>0</v>
      </c>
      <c r="I166" s="38">
        <f t="shared" si="33"/>
        <v>0</v>
      </c>
      <c r="J166" s="38">
        <f t="shared" si="34"/>
        <v>0</v>
      </c>
      <c r="K166" s="94">
        <v>421</v>
      </c>
      <c r="L166" s="144"/>
      <c r="M166" s="145">
        <f>F166-L166</f>
        <v>0</v>
      </c>
    </row>
    <row r="167" spans="1:13" ht="12.75">
      <c r="A167" s="9">
        <v>42211</v>
      </c>
      <c r="B167" s="8" t="s">
        <v>109</v>
      </c>
      <c r="C167" s="36">
        <v>5972</v>
      </c>
      <c r="D167" s="17">
        <v>7451.91</v>
      </c>
      <c r="E167" s="17"/>
      <c r="F167" s="17">
        <v>4341.9</v>
      </c>
      <c r="G167" s="44">
        <f>D167-E167-F167</f>
        <v>3110.01</v>
      </c>
      <c r="H167" s="168">
        <v>15100</v>
      </c>
      <c r="I167" s="37">
        <f t="shared" si="33"/>
        <v>124.78081044876089</v>
      </c>
      <c r="J167" s="37">
        <f t="shared" si="34"/>
        <v>49.350397350993376</v>
      </c>
      <c r="K167" s="95">
        <f t="shared" si="29"/>
        <v>42211</v>
      </c>
      <c r="L167" s="63">
        <v>4341.9</v>
      </c>
      <c r="M167" s="62">
        <f t="shared" si="46"/>
        <v>0</v>
      </c>
    </row>
    <row r="168" spans="1:13" ht="12.75">
      <c r="A168" s="9">
        <v>42212</v>
      </c>
      <c r="B168" s="8" t="s">
        <v>110</v>
      </c>
      <c r="C168" s="36">
        <v>10996.2</v>
      </c>
      <c r="D168" s="17">
        <v>19775.62</v>
      </c>
      <c r="E168" s="17"/>
      <c r="F168" s="17">
        <v>19775.62</v>
      </c>
      <c r="G168" s="44">
        <f>D168-E168-F168</f>
        <v>0</v>
      </c>
      <c r="H168" s="168">
        <v>18500</v>
      </c>
      <c r="I168" s="37">
        <f aca="true" t="shared" si="55" ref="I168:I183">IF(C168&lt;&gt;0,D168/C168*100,0)</f>
        <v>179.84049035121222</v>
      </c>
      <c r="J168" s="37">
        <f aca="true" t="shared" si="56" ref="J168:J183">IF(H168&lt;&gt;0,D168/H168*100,0)</f>
        <v>106.89524324324324</v>
      </c>
      <c r="K168" s="95">
        <f t="shared" si="29"/>
        <v>42212</v>
      </c>
      <c r="L168" s="63"/>
      <c r="M168" s="62">
        <f t="shared" si="46"/>
        <v>19775.62</v>
      </c>
    </row>
    <row r="169" spans="1:13" ht="12.75">
      <c r="A169" s="9">
        <v>42221</v>
      </c>
      <c r="B169" s="8" t="s">
        <v>111</v>
      </c>
      <c r="C169" s="36">
        <v>250</v>
      </c>
      <c r="D169" s="17">
        <v>839</v>
      </c>
      <c r="E169" s="17"/>
      <c r="F169" s="17">
        <v>289</v>
      </c>
      <c r="G169" s="44">
        <f aca="true" t="shared" si="57" ref="G169:G181">D169-E169-F169</f>
        <v>550</v>
      </c>
      <c r="H169" s="168">
        <v>3000</v>
      </c>
      <c r="I169" s="37">
        <f t="shared" si="55"/>
        <v>335.59999999999997</v>
      </c>
      <c r="J169" s="37">
        <f t="shared" si="56"/>
        <v>27.96666666666667</v>
      </c>
      <c r="K169" s="95">
        <f aca="true" t="shared" si="58" ref="K169:K183">A169</f>
        <v>42221</v>
      </c>
      <c r="L169" s="63"/>
      <c r="M169" s="62">
        <f t="shared" si="46"/>
        <v>289</v>
      </c>
    </row>
    <row r="170" spans="1:13" ht="12.75">
      <c r="A170" s="9">
        <v>42222</v>
      </c>
      <c r="B170" s="8" t="s">
        <v>112</v>
      </c>
      <c r="C170" s="36"/>
      <c r="D170" s="17"/>
      <c r="E170" s="17"/>
      <c r="F170" s="17"/>
      <c r="G170" s="44">
        <f t="shared" si="57"/>
        <v>0</v>
      </c>
      <c r="H170" s="168">
        <v>1000</v>
      </c>
      <c r="I170" s="37">
        <f t="shared" si="55"/>
        <v>0</v>
      </c>
      <c r="J170" s="37">
        <f t="shared" si="56"/>
        <v>0</v>
      </c>
      <c r="K170" s="95">
        <f t="shared" si="58"/>
        <v>42222</v>
      </c>
      <c r="L170" s="63"/>
      <c r="M170" s="62">
        <f t="shared" si="46"/>
        <v>0</v>
      </c>
    </row>
    <row r="171" spans="1:13" ht="22.5">
      <c r="A171" s="9">
        <v>42229</v>
      </c>
      <c r="B171" s="8" t="s">
        <v>182</v>
      </c>
      <c r="C171" s="36"/>
      <c r="D171" s="17"/>
      <c r="E171" s="17"/>
      <c r="F171" s="17"/>
      <c r="G171" s="44">
        <f t="shared" si="57"/>
        <v>0</v>
      </c>
      <c r="H171" s="168"/>
      <c r="I171" s="37">
        <f t="shared" si="55"/>
        <v>0</v>
      </c>
      <c r="J171" s="37">
        <f t="shared" si="56"/>
        <v>0</v>
      </c>
      <c r="K171" s="95">
        <f t="shared" si="58"/>
        <v>42229</v>
      </c>
      <c r="L171" s="63"/>
      <c r="M171" s="62">
        <f t="shared" si="46"/>
        <v>0</v>
      </c>
    </row>
    <row r="172" spans="1:13" ht="22.5">
      <c r="A172" s="9">
        <v>42231</v>
      </c>
      <c r="B172" s="8" t="s">
        <v>184</v>
      </c>
      <c r="C172" s="36"/>
      <c r="D172" s="17"/>
      <c r="E172" s="17"/>
      <c r="F172" s="17"/>
      <c r="G172" s="44">
        <f t="shared" si="57"/>
        <v>0</v>
      </c>
      <c r="H172" s="168"/>
      <c r="I172" s="37">
        <f t="shared" si="55"/>
        <v>0</v>
      </c>
      <c r="J172" s="37">
        <f t="shared" si="56"/>
        <v>0</v>
      </c>
      <c r="K172" s="95">
        <f t="shared" si="58"/>
        <v>42231</v>
      </c>
      <c r="L172" s="63"/>
      <c r="M172" s="62">
        <f t="shared" si="46"/>
        <v>0</v>
      </c>
    </row>
    <row r="173" spans="1:13" ht="22.5">
      <c r="A173" s="9">
        <v>42252</v>
      </c>
      <c r="B173" s="8" t="s">
        <v>190</v>
      </c>
      <c r="C173" s="36"/>
      <c r="D173" s="17"/>
      <c r="E173" s="17"/>
      <c r="F173" s="17"/>
      <c r="G173" s="44">
        <f t="shared" si="57"/>
        <v>0</v>
      </c>
      <c r="H173" s="168">
        <v>2000</v>
      </c>
      <c r="I173" s="37">
        <f t="shared" si="55"/>
        <v>0</v>
      </c>
      <c r="J173" s="37">
        <f t="shared" si="56"/>
        <v>0</v>
      </c>
      <c r="K173" s="95">
        <f t="shared" si="58"/>
        <v>42252</v>
      </c>
      <c r="L173" s="63"/>
      <c r="M173" s="62">
        <f t="shared" si="46"/>
        <v>0</v>
      </c>
    </row>
    <row r="174" spans="1:13" ht="12.75">
      <c r="A174" s="9">
        <v>42262</v>
      </c>
      <c r="B174" s="8" t="s">
        <v>134</v>
      </c>
      <c r="C174" s="36"/>
      <c r="D174" s="17"/>
      <c r="E174" s="17"/>
      <c r="F174" s="17"/>
      <c r="G174" s="44">
        <f t="shared" si="57"/>
        <v>0</v>
      </c>
      <c r="H174" s="168"/>
      <c r="I174" s="37">
        <f t="shared" si="55"/>
        <v>0</v>
      </c>
      <c r="J174" s="37">
        <f t="shared" si="56"/>
        <v>0</v>
      </c>
      <c r="K174" s="95">
        <f t="shared" si="58"/>
        <v>42262</v>
      </c>
      <c r="L174" s="63"/>
      <c r="M174" s="62">
        <f t="shared" si="46"/>
        <v>0</v>
      </c>
    </row>
    <row r="175" spans="1:13" ht="12.75">
      <c r="A175" s="9">
        <v>42273</v>
      </c>
      <c r="B175" s="8" t="s">
        <v>113</v>
      </c>
      <c r="C175" s="36">
        <v>26726.67</v>
      </c>
      <c r="D175" s="17">
        <v>48933.77</v>
      </c>
      <c r="E175" s="17">
        <v>35000</v>
      </c>
      <c r="F175" s="17">
        <v>13933.77</v>
      </c>
      <c r="G175" s="44">
        <f t="shared" si="57"/>
        <v>0</v>
      </c>
      <c r="H175" s="168">
        <v>35000</v>
      </c>
      <c r="I175" s="37">
        <f t="shared" si="55"/>
        <v>183.0896628723294</v>
      </c>
      <c r="J175" s="37">
        <f t="shared" si="56"/>
        <v>139.8107714285714</v>
      </c>
      <c r="K175" s="95">
        <f t="shared" si="58"/>
        <v>42273</v>
      </c>
      <c r="L175" s="63">
        <v>9999</v>
      </c>
      <c r="M175" s="62">
        <f t="shared" si="46"/>
        <v>3934.7700000000004</v>
      </c>
    </row>
    <row r="176" spans="1:13" ht="12.75">
      <c r="A176" s="153">
        <v>422731</v>
      </c>
      <c r="B176" s="8" t="s">
        <v>179</v>
      </c>
      <c r="C176" s="36"/>
      <c r="D176" s="17"/>
      <c r="E176" s="17"/>
      <c r="F176" s="17"/>
      <c r="G176" s="44">
        <f t="shared" si="57"/>
        <v>0</v>
      </c>
      <c r="H176" s="168"/>
      <c r="I176" s="37">
        <f t="shared" si="55"/>
        <v>0</v>
      </c>
      <c r="J176" s="37">
        <f t="shared" si="56"/>
        <v>0</v>
      </c>
      <c r="K176" s="95">
        <f t="shared" si="58"/>
        <v>422731</v>
      </c>
      <c r="L176" s="63"/>
      <c r="M176" s="62">
        <f t="shared" si="46"/>
        <v>0</v>
      </c>
    </row>
    <row r="177" spans="1:13" ht="12.75">
      <c r="A177" s="153">
        <v>422732</v>
      </c>
      <c r="B177" s="8" t="s">
        <v>180</v>
      </c>
      <c r="C177" s="36"/>
      <c r="D177" s="17"/>
      <c r="E177" s="17"/>
      <c r="F177" s="17"/>
      <c r="G177" s="44">
        <f t="shared" si="57"/>
        <v>0</v>
      </c>
      <c r="H177" s="168"/>
      <c r="I177" s="37">
        <f t="shared" si="55"/>
        <v>0</v>
      </c>
      <c r="J177" s="37">
        <f t="shared" si="56"/>
        <v>0</v>
      </c>
      <c r="K177" s="95">
        <f t="shared" si="58"/>
        <v>422732</v>
      </c>
      <c r="L177" s="63"/>
      <c r="M177" s="62">
        <f t="shared" si="46"/>
        <v>0</v>
      </c>
    </row>
    <row r="178" spans="1:13" ht="12.75">
      <c r="A178" s="153">
        <v>422733</v>
      </c>
      <c r="B178" s="8" t="s">
        <v>181</v>
      </c>
      <c r="C178" s="17"/>
      <c r="D178" s="17"/>
      <c r="E178" s="17"/>
      <c r="F178" s="17"/>
      <c r="G178" s="44">
        <f t="shared" si="57"/>
        <v>0</v>
      </c>
      <c r="H178" s="168">
        <v>5000</v>
      </c>
      <c r="I178" s="37">
        <f t="shared" si="55"/>
        <v>0</v>
      </c>
      <c r="J178" s="37">
        <f t="shared" si="56"/>
        <v>0</v>
      </c>
      <c r="K178" s="95">
        <f t="shared" si="58"/>
        <v>422733</v>
      </c>
      <c r="L178" s="63"/>
      <c r="M178" s="62">
        <f t="shared" si="46"/>
        <v>0</v>
      </c>
    </row>
    <row r="179" spans="1:13" ht="12.75">
      <c r="A179" s="22">
        <v>422</v>
      </c>
      <c r="B179" s="23" t="s">
        <v>114</v>
      </c>
      <c r="C179" s="26">
        <f>C167+C168+C169+C170+C174+C175+C176+C177+C178+C171+C173</f>
        <v>43944.869999999995</v>
      </c>
      <c r="D179" s="159">
        <f>SUM(D167:D178)</f>
        <v>77000.29999999999</v>
      </c>
      <c r="E179" s="28">
        <f>SUM(E167:E178)</f>
        <v>35000</v>
      </c>
      <c r="F179" s="159">
        <f>SUM(F167:F178)</f>
        <v>38340.28999999999</v>
      </c>
      <c r="G179" s="167">
        <f>SUM(G167:G178)</f>
        <v>3660.01</v>
      </c>
      <c r="H179" s="167">
        <f>SUM(H167:H178)</f>
        <v>79600</v>
      </c>
      <c r="I179" s="38">
        <f t="shared" si="55"/>
        <v>175.22022479529465</v>
      </c>
      <c r="J179" s="38">
        <f t="shared" si="56"/>
        <v>96.73404522613063</v>
      </c>
      <c r="K179" s="94">
        <f t="shared" si="58"/>
        <v>422</v>
      </c>
      <c r="L179" s="66">
        <f>SUM(L167:L178)</f>
        <v>14340.9</v>
      </c>
      <c r="M179" s="67">
        <f t="shared" si="46"/>
        <v>23999.389999999992</v>
      </c>
    </row>
    <row r="180" spans="1:13" ht="12.75">
      <c r="A180" s="9">
        <v>42411</v>
      </c>
      <c r="B180" s="8" t="s">
        <v>115</v>
      </c>
      <c r="C180" s="36">
        <v>2780</v>
      </c>
      <c r="D180" s="17">
        <v>2028.6</v>
      </c>
      <c r="E180" s="17"/>
      <c r="F180" s="17">
        <v>2028.6</v>
      </c>
      <c r="G180" s="44">
        <f t="shared" si="57"/>
        <v>0</v>
      </c>
      <c r="H180" s="168">
        <v>6900</v>
      </c>
      <c r="I180" s="37">
        <f t="shared" si="55"/>
        <v>72.97122302158273</v>
      </c>
      <c r="J180" s="37">
        <f t="shared" si="56"/>
        <v>29.4</v>
      </c>
      <c r="K180" s="95">
        <f t="shared" si="58"/>
        <v>42411</v>
      </c>
      <c r="L180" s="63">
        <v>880.6</v>
      </c>
      <c r="M180" s="62">
        <f t="shared" si="46"/>
        <v>1148</v>
      </c>
    </row>
    <row r="181" spans="1:13" ht="12.75">
      <c r="A181" s="9">
        <v>42419</v>
      </c>
      <c r="B181" s="8" t="s">
        <v>116</v>
      </c>
      <c r="C181" s="17">
        <v>388.84</v>
      </c>
      <c r="D181" s="17"/>
      <c r="E181" s="17"/>
      <c r="F181" s="17"/>
      <c r="G181" s="44">
        <f t="shared" si="57"/>
        <v>0</v>
      </c>
      <c r="H181" s="168">
        <v>900</v>
      </c>
      <c r="I181" s="37">
        <f t="shared" si="55"/>
        <v>0</v>
      </c>
      <c r="J181" s="37">
        <f t="shared" si="56"/>
        <v>0</v>
      </c>
      <c r="K181" s="95">
        <f t="shared" si="58"/>
        <v>42419</v>
      </c>
      <c r="L181" s="63"/>
      <c r="M181" s="62">
        <f t="shared" si="46"/>
        <v>0</v>
      </c>
    </row>
    <row r="182" spans="1:13" ht="12.75">
      <c r="A182" s="22">
        <v>424</v>
      </c>
      <c r="B182" s="23" t="s">
        <v>115</v>
      </c>
      <c r="C182" s="26">
        <f aca="true" t="shared" si="59" ref="C182:H182">C180+C181</f>
        <v>3168.84</v>
      </c>
      <c r="D182" s="26">
        <f t="shared" si="59"/>
        <v>2028.6</v>
      </c>
      <c r="E182" s="26">
        <f t="shared" si="59"/>
        <v>0</v>
      </c>
      <c r="F182" s="26">
        <f t="shared" si="59"/>
        <v>2028.6</v>
      </c>
      <c r="G182" s="26">
        <f t="shared" si="59"/>
        <v>0</v>
      </c>
      <c r="H182" s="167">
        <f t="shared" si="59"/>
        <v>7800</v>
      </c>
      <c r="I182" s="38">
        <f t="shared" si="55"/>
        <v>64.01711667360927</v>
      </c>
      <c r="J182" s="38">
        <f t="shared" si="56"/>
        <v>26.007692307692302</v>
      </c>
      <c r="K182" s="94">
        <f t="shared" si="58"/>
        <v>424</v>
      </c>
      <c r="L182" s="66">
        <f>SUM(L180:L181)</f>
        <v>880.6</v>
      </c>
      <c r="M182" s="67">
        <f t="shared" si="46"/>
        <v>1148</v>
      </c>
    </row>
    <row r="183" spans="1:13" ht="12.75">
      <c r="A183" s="22">
        <v>4</v>
      </c>
      <c r="B183" s="23" t="s">
        <v>117</v>
      </c>
      <c r="C183" s="26">
        <f aca="true" t="shared" si="60" ref="C183:H183">C166+C179+C182</f>
        <v>47113.70999999999</v>
      </c>
      <c r="D183" s="26">
        <f t="shared" si="60"/>
        <v>79028.9</v>
      </c>
      <c r="E183" s="26">
        <f t="shared" si="60"/>
        <v>35000</v>
      </c>
      <c r="F183" s="26">
        <f t="shared" si="60"/>
        <v>40368.88999999999</v>
      </c>
      <c r="G183" s="26">
        <f t="shared" si="60"/>
        <v>3660.01</v>
      </c>
      <c r="H183" s="167">
        <f t="shared" si="60"/>
        <v>87400</v>
      </c>
      <c r="I183" s="38">
        <f t="shared" si="55"/>
        <v>167.74077014949577</v>
      </c>
      <c r="J183" s="38">
        <f t="shared" si="56"/>
        <v>90.42208237986269</v>
      </c>
      <c r="K183" s="94">
        <f t="shared" si="58"/>
        <v>4</v>
      </c>
      <c r="L183" s="66">
        <f>L179+L182</f>
        <v>15221.5</v>
      </c>
      <c r="M183" s="67">
        <f t="shared" si="46"/>
        <v>25147.389999999992</v>
      </c>
    </row>
    <row r="184" spans="1:13" ht="12.75">
      <c r="A184" s="14"/>
      <c r="B184" s="8"/>
      <c r="C184" s="11"/>
      <c r="D184" s="11"/>
      <c r="E184" s="11"/>
      <c r="F184" s="11"/>
      <c r="G184" s="11"/>
      <c r="H184" s="10"/>
      <c r="I184" s="37"/>
      <c r="J184" s="37"/>
      <c r="K184" s="16"/>
      <c r="L184" s="63"/>
      <c r="M184" s="62"/>
    </row>
    <row r="185" spans="1:13" ht="12.75">
      <c r="A185" s="35"/>
      <c r="B185" s="35" t="s">
        <v>118</v>
      </c>
      <c r="C185" s="86">
        <f aca="true" t="shared" si="61" ref="C185:H185">C162+C183</f>
        <v>3646907.8200000003</v>
      </c>
      <c r="D185" s="81">
        <f t="shared" si="61"/>
        <v>3896572.25</v>
      </c>
      <c r="E185" s="86">
        <f t="shared" si="61"/>
        <v>3317930.02</v>
      </c>
      <c r="F185" s="83">
        <f t="shared" si="61"/>
        <v>549267.5</v>
      </c>
      <c r="G185" s="86">
        <f t="shared" si="61"/>
        <v>29374.730000000003</v>
      </c>
      <c r="H185" s="177">
        <f t="shared" si="61"/>
        <v>4148169</v>
      </c>
      <c r="I185" s="41">
        <f>IF(C185&lt;&gt;0,D185/C185*100,0)</f>
        <v>106.84592104661421</v>
      </c>
      <c r="J185" s="41">
        <f>IF(H185&lt;&gt;0,D185/H185*100,0)</f>
        <v>93.93475169406068</v>
      </c>
      <c r="K185" s="16"/>
      <c r="L185" s="68">
        <f>L162+L183</f>
        <v>408415.64999999997</v>
      </c>
      <c r="M185" s="69">
        <f t="shared" si="46"/>
        <v>140851.85000000003</v>
      </c>
    </row>
    <row r="186" spans="1:13" ht="12.75">
      <c r="A186" s="35"/>
      <c r="B186" s="35"/>
      <c r="C186" s="81"/>
      <c r="D186" s="81"/>
      <c r="E186" s="86"/>
      <c r="F186" s="83"/>
      <c r="G186" s="81"/>
      <c r="H186" s="177"/>
      <c r="I186" s="41"/>
      <c r="J186" s="41"/>
      <c r="K186" s="16"/>
      <c r="L186" s="68"/>
      <c r="M186" s="69"/>
    </row>
    <row r="187" spans="1:13" ht="12.75">
      <c r="A187" s="35"/>
      <c r="B187" s="35"/>
      <c r="C187" s="81"/>
      <c r="D187" s="81"/>
      <c r="E187" s="86"/>
      <c r="F187" s="83"/>
      <c r="G187" s="81"/>
      <c r="H187" s="177"/>
      <c r="I187" s="41"/>
      <c r="J187" s="41"/>
      <c r="K187" s="16"/>
      <c r="L187" s="68"/>
      <c r="M187" s="69"/>
    </row>
    <row r="188" spans="1:13" ht="12.75">
      <c r="A188" s="35"/>
      <c r="B188" s="366" t="s">
        <v>170</v>
      </c>
      <c r="C188" s="367"/>
      <c r="D188" s="81"/>
      <c r="E188" s="86"/>
      <c r="F188" s="83"/>
      <c r="G188" s="81"/>
      <c r="H188" s="177"/>
      <c r="I188" s="41"/>
      <c r="J188" s="41"/>
      <c r="K188" s="16"/>
      <c r="L188" s="68"/>
      <c r="M188" s="69"/>
    </row>
    <row r="189" spans="1:13" ht="12.75">
      <c r="A189" s="14"/>
      <c r="B189" s="8"/>
      <c r="C189" s="11"/>
      <c r="D189" s="17"/>
      <c r="E189" s="17"/>
      <c r="F189" s="84"/>
      <c r="G189" s="17"/>
      <c r="H189" s="10"/>
      <c r="I189" s="37"/>
      <c r="J189" s="37"/>
      <c r="K189" s="16"/>
      <c r="L189" s="68"/>
      <c r="M189" s="69"/>
    </row>
    <row r="190" spans="1:13" ht="12.75">
      <c r="A190" s="15"/>
      <c r="B190" s="15" t="s">
        <v>26</v>
      </c>
      <c r="C190" s="20">
        <f aca="true" t="shared" si="62" ref="C190:H190">C36</f>
        <v>3781546.9299999997</v>
      </c>
      <c r="D190" s="18">
        <f t="shared" si="62"/>
        <v>4115552.13</v>
      </c>
      <c r="E190" s="20">
        <f t="shared" si="62"/>
        <v>3309182.88</v>
      </c>
      <c r="F190" s="85">
        <f t="shared" si="62"/>
        <v>775479.38</v>
      </c>
      <c r="G190" s="18">
        <f t="shared" si="62"/>
        <v>30889.87000000005</v>
      </c>
      <c r="H190" s="172">
        <f t="shared" si="62"/>
        <v>4148169</v>
      </c>
      <c r="I190" s="37">
        <f>IF(C190&lt;&gt;0,D190/C190*100,0)</f>
        <v>108.83250178254433</v>
      </c>
      <c r="J190" s="37">
        <f>IF(H190&lt;&gt;0,D190/H190*100,0)</f>
        <v>99.21370440789659</v>
      </c>
      <c r="K190" s="16"/>
      <c r="L190" s="68">
        <f>L36</f>
        <v>446036.92</v>
      </c>
      <c r="M190" s="69">
        <f t="shared" si="46"/>
        <v>329442.46</v>
      </c>
    </row>
    <row r="191" spans="1:13" ht="12.75">
      <c r="A191" s="15"/>
      <c r="B191" s="15" t="s">
        <v>118</v>
      </c>
      <c r="C191" s="20">
        <f aca="true" t="shared" si="63" ref="C191:H191">C185</f>
        <v>3646907.8200000003</v>
      </c>
      <c r="D191" s="18">
        <f t="shared" si="63"/>
        <v>3896572.25</v>
      </c>
      <c r="E191" s="20">
        <f t="shared" si="63"/>
        <v>3317930.02</v>
      </c>
      <c r="F191" s="85">
        <f t="shared" si="63"/>
        <v>549267.5</v>
      </c>
      <c r="G191" s="20">
        <f t="shared" si="63"/>
        <v>29374.730000000003</v>
      </c>
      <c r="H191" s="172">
        <f t="shared" si="63"/>
        <v>4148169</v>
      </c>
      <c r="I191" s="37">
        <f>IF(C191&lt;&gt;0,D191/C191*100,0)</f>
        <v>106.84592104661421</v>
      </c>
      <c r="J191" s="37">
        <f>IF(H191&lt;&gt;0,D191/H191*100,0)</f>
        <v>93.93475169406068</v>
      </c>
      <c r="K191" s="16"/>
      <c r="L191" s="68">
        <f>L185</f>
        <v>408415.64999999997</v>
      </c>
      <c r="M191" s="69">
        <f t="shared" si="46"/>
        <v>140851.85000000003</v>
      </c>
    </row>
    <row r="192" spans="1:13" ht="12.75">
      <c r="A192" s="15"/>
      <c r="B192" s="15" t="s">
        <v>119</v>
      </c>
      <c r="C192" s="18">
        <f aca="true" t="shared" si="64" ref="C192:H192">C190-C191</f>
        <v>134639.1099999994</v>
      </c>
      <c r="D192" s="18">
        <f t="shared" si="64"/>
        <v>218979.8799999999</v>
      </c>
      <c r="E192" s="18">
        <f t="shared" si="64"/>
        <v>-8747.14000000013</v>
      </c>
      <c r="F192" s="85">
        <f t="shared" si="64"/>
        <v>226211.88</v>
      </c>
      <c r="G192" s="20">
        <f t="shared" si="64"/>
        <v>1515.1400000000467</v>
      </c>
      <c r="H192" s="172">
        <f t="shared" si="64"/>
        <v>0</v>
      </c>
      <c r="I192" s="37">
        <v>0</v>
      </c>
      <c r="J192" s="37">
        <v>0</v>
      </c>
      <c r="K192" s="16"/>
      <c r="L192" s="68">
        <f>L190-L191</f>
        <v>37621.27000000002</v>
      </c>
      <c r="M192" s="69">
        <f t="shared" si="46"/>
        <v>188590.61</v>
      </c>
    </row>
    <row r="193" spans="1:13" ht="12.75">
      <c r="A193" s="14"/>
      <c r="B193" s="8"/>
      <c r="C193" s="11"/>
      <c r="D193" s="17"/>
      <c r="E193" s="17"/>
      <c r="F193" s="17"/>
      <c r="G193" s="17"/>
      <c r="H193" s="10"/>
      <c r="I193" s="37"/>
      <c r="J193" s="37"/>
      <c r="K193" s="16"/>
      <c r="L193" s="68"/>
      <c r="M193" s="69"/>
    </row>
    <row r="194" spans="1:13" ht="12.75">
      <c r="A194" s="14"/>
      <c r="B194" s="8" t="s">
        <v>120</v>
      </c>
      <c r="C194" s="10">
        <f aca="true" t="shared" si="65" ref="C194:H194">C30-C162</f>
        <v>177838.22999999952</v>
      </c>
      <c r="D194" s="17">
        <f t="shared" si="65"/>
        <v>294652.46999999974</v>
      </c>
      <c r="E194" s="17">
        <f t="shared" si="65"/>
        <v>26252.85999999987</v>
      </c>
      <c r="F194" s="17">
        <f t="shared" si="65"/>
        <v>266580.76999999996</v>
      </c>
      <c r="G194" s="17">
        <f t="shared" si="65"/>
        <v>1818.8400000000438</v>
      </c>
      <c r="H194" s="17">
        <f t="shared" si="65"/>
        <v>83300</v>
      </c>
      <c r="I194" s="37">
        <v>0</v>
      </c>
      <c r="J194" s="37">
        <v>0</v>
      </c>
      <c r="K194" s="16"/>
      <c r="L194" s="68">
        <f>L30-L162</f>
        <v>52842.77000000002</v>
      </c>
      <c r="M194" s="69">
        <f t="shared" si="46"/>
        <v>213737.99999999994</v>
      </c>
    </row>
    <row r="195" spans="1:13" ht="12.75">
      <c r="A195" s="14"/>
      <c r="B195" s="8" t="s">
        <v>121</v>
      </c>
      <c r="C195" s="10">
        <f aca="true" t="shared" si="66" ref="C195:H195">C33-C183</f>
        <v>-43199.119999999995</v>
      </c>
      <c r="D195" s="10">
        <f t="shared" si="66"/>
        <v>-75672.59</v>
      </c>
      <c r="E195" s="10">
        <f t="shared" si="66"/>
        <v>-35000</v>
      </c>
      <c r="F195" s="10">
        <f t="shared" si="66"/>
        <v>-40368.88999999999</v>
      </c>
      <c r="G195" s="10">
        <f t="shared" si="66"/>
        <v>-303.7000000000003</v>
      </c>
      <c r="H195" s="10">
        <f t="shared" si="66"/>
        <v>-83300</v>
      </c>
      <c r="I195" s="37">
        <v>0</v>
      </c>
      <c r="J195" s="37">
        <v>0</v>
      </c>
      <c r="K195" s="16"/>
      <c r="L195" s="68">
        <f>L33-L183</f>
        <v>-15221.5</v>
      </c>
      <c r="M195" s="69">
        <f t="shared" si="46"/>
        <v>-25147.389999999992</v>
      </c>
    </row>
    <row r="196" spans="1:13" ht="12.75">
      <c r="A196" s="14"/>
      <c r="B196" s="8"/>
      <c r="C196" s="11"/>
      <c r="D196" s="11"/>
      <c r="E196" s="11"/>
      <c r="F196" s="11"/>
      <c r="G196" s="11"/>
      <c r="H196" s="10"/>
      <c r="I196" s="37"/>
      <c r="J196" s="37"/>
      <c r="K196" s="16"/>
      <c r="L196" s="68"/>
      <c r="M196" s="69"/>
    </row>
    <row r="197" spans="1:13" ht="12.75">
      <c r="A197" s="14"/>
      <c r="B197" s="8" t="s">
        <v>122</v>
      </c>
      <c r="C197" s="10">
        <v>9410.88</v>
      </c>
      <c r="D197" s="10">
        <v>-13410.71</v>
      </c>
      <c r="E197" s="17">
        <v>20593.93</v>
      </c>
      <c r="F197" s="17">
        <v>-34004.64</v>
      </c>
      <c r="G197" s="10">
        <v>0</v>
      </c>
      <c r="H197" s="10">
        <v>0</v>
      </c>
      <c r="I197" s="37">
        <v>0</v>
      </c>
      <c r="J197" s="37">
        <v>0</v>
      </c>
      <c r="K197" s="16"/>
      <c r="L197" s="68">
        <v>-34004.64</v>
      </c>
      <c r="M197" s="69">
        <v>-51524.86</v>
      </c>
    </row>
    <row r="198" spans="1:13" ht="12.75">
      <c r="A198" s="14"/>
      <c r="B198" s="8" t="s">
        <v>123</v>
      </c>
      <c r="C198" s="10">
        <v>144049.99</v>
      </c>
      <c r="D198" s="10">
        <f>D197+D192</f>
        <v>205569.1699999999</v>
      </c>
      <c r="E198" s="10">
        <f>E197+E192</f>
        <v>11846.78999999987</v>
      </c>
      <c r="F198" s="10">
        <f>F197+F192</f>
        <v>192207.24</v>
      </c>
      <c r="G198" s="10">
        <f>G197+G192</f>
        <v>1515.1400000000467</v>
      </c>
      <c r="H198" s="168">
        <f>H197+H192</f>
        <v>0</v>
      </c>
      <c r="I198" s="37">
        <v>0</v>
      </c>
      <c r="J198" s="37">
        <v>0</v>
      </c>
      <c r="K198" s="16"/>
      <c r="L198" s="63">
        <f>L197+L192</f>
        <v>3616.630000000019</v>
      </c>
      <c r="M198" s="63">
        <f>M197+M192</f>
        <v>137065.75</v>
      </c>
    </row>
    <row r="199" spans="1:13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63"/>
      <c r="M199" s="62"/>
    </row>
  </sheetData>
  <sheetProtection/>
  <mergeCells count="14">
    <mergeCell ref="A39:A40"/>
    <mergeCell ref="B39:B40"/>
    <mergeCell ref="A81:A82"/>
    <mergeCell ref="B81:B82"/>
    <mergeCell ref="B1:D1"/>
    <mergeCell ref="L2:M2"/>
    <mergeCell ref="C4:D4"/>
    <mergeCell ref="A6:A7"/>
    <mergeCell ref="B6:B7"/>
    <mergeCell ref="B188:C188"/>
    <mergeCell ref="A123:A124"/>
    <mergeCell ref="B123:B124"/>
    <mergeCell ref="A163:A164"/>
    <mergeCell ref="B163:B164"/>
  </mergeCells>
  <printOptions/>
  <pageMargins left="0.7480314960629921" right="0.7480314960629921" top="0.44" bottom="0.62" header="0.17" footer="0.2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</dc:creator>
  <cp:keywords/>
  <dc:description/>
  <cp:lastModifiedBy>Marina</cp:lastModifiedBy>
  <cp:lastPrinted>2016-07-12T08:30:20Z</cp:lastPrinted>
  <dcterms:created xsi:type="dcterms:W3CDTF">2005-04-07T07:29:43Z</dcterms:created>
  <dcterms:modified xsi:type="dcterms:W3CDTF">2016-08-29T05:52:50Z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