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<sst xmlns="http://schemas.openxmlformats.org/spreadsheetml/2006/main" count="512" uniqueCount="211">
  <si>
    <t>BJELOVAR</t>
  </si>
  <si>
    <t xml:space="preserve"> </t>
  </si>
  <si>
    <t>KONTO</t>
  </si>
  <si>
    <t>OPIS</t>
  </si>
  <si>
    <t>OSTVARENO</t>
  </si>
  <si>
    <t xml:space="preserve">OSTVARENO </t>
  </si>
  <si>
    <t>VLASTITI</t>
  </si>
  <si>
    <t>PRIHODI</t>
  </si>
  <si>
    <t>PLAN</t>
  </si>
  <si>
    <t>INDEKS</t>
  </si>
  <si>
    <t>DONACIJE</t>
  </si>
  <si>
    <t>PRIHODI POSLOVANJA</t>
  </si>
  <si>
    <t>UKUPNO PRIHODI</t>
  </si>
  <si>
    <t>PLAĆE ZA PREKOVREMENI RAD</t>
  </si>
  <si>
    <t>PLAĆE</t>
  </si>
  <si>
    <t>NAGRADE</t>
  </si>
  <si>
    <t>DAROVI</t>
  </si>
  <si>
    <t>OTPREMNINE</t>
  </si>
  <si>
    <t>NAKN. ZA BOLEST, INV. I  SMRT.</t>
  </si>
  <si>
    <t>OSTALI RASH. ZA ZAPOSLENE</t>
  </si>
  <si>
    <t>DOPRINOS ZA MIROV. OSIG.</t>
  </si>
  <si>
    <t>DOPRINOSI NA PLAĆE</t>
  </si>
  <si>
    <t>DNEVNICE ZA SL. PUT U ZEMLJI</t>
  </si>
  <si>
    <t>NAKN. ZA PRIJEVOZ NA SL. PUT.</t>
  </si>
  <si>
    <t>SLUŽBENA PUTOVANJA</t>
  </si>
  <si>
    <t>NAKN. ZA PRIJEVOZ NA POSAO</t>
  </si>
  <si>
    <t>SEMINARI I SAVJETOVANJA</t>
  </si>
  <si>
    <t>TEČAJEVI I STRUČNI ISPITI</t>
  </si>
  <si>
    <t>STRUČNO USAVRŠAVANJE ZAP.</t>
  </si>
  <si>
    <t>NAKN. TROŠK. ZAPOSLENIMA</t>
  </si>
  <si>
    <t>UREDSKI MATERIJAL</t>
  </si>
  <si>
    <t>LITERATURA</t>
  </si>
  <si>
    <t>MATER. ZA ČIŠĆ. I ODRŽAV.</t>
  </si>
  <si>
    <t>MATER. ZA HIG. POTREBE</t>
  </si>
  <si>
    <t>URED. MAT. I DR. MATER. RASH.</t>
  </si>
  <si>
    <t>ELEKTRIČNA ENERGIJA</t>
  </si>
  <si>
    <t>PLIN</t>
  </si>
  <si>
    <t xml:space="preserve">MOT. BENZIN I DIZ.  GORIVO </t>
  </si>
  <si>
    <t>ENERGIJA</t>
  </si>
  <si>
    <t>MAT. I DIJEL. ZA TEK. I INV. ODR.</t>
  </si>
  <si>
    <t>SITNI INVENTAR</t>
  </si>
  <si>
    <t>RASHODI ZA MATER. I ENERG.</t>
  </si>
  <si>
    <t>USLUGE TELEFONA I TELEFAXA</t>
  </si>
  <si>
    <t>POŠTARINA</t>
  </si>
  <si>
    <t>OSTALE USLUGE – PRIJEVOZ</t>
  </si>
  <si>
    <t>USLUGE TEL, POŠTE I PRIJEVOZA</t>
  </si>
  <si>
    <t>TEK. I INV. ODRŽ. – GRAĐ. OBJ.</t>
  </si>
  <si>
    <t>TEK. I INV. ODRŽ. – OSTALO</t>
  </si>
  <si>
    <t>USLUGE TEK I INV. ODRŽAV.</t>
  </si>
  <si>
    <t>TISAK</t>
  </si>
  <si>
    <t>OSTALE USLUGE PROM. I INF.</t>
  </si>
  <si>
    <t>USLUGE PROMIDŽBE I INFORM.</t>
  </si>
  <si>
    <t>OPSKRBA VODOM</t>
  </si>
  <si>
    <t>IZNOŠENJE I ODVOZ SMEĆA</t>
  </si>
  <si>
    <t>USLUGE ČIŠĆENJA I PRANJA</t>
  </si>
  <si>
    <t>OSTALE KOMUN. USLUGE</t>
  </si>
  <si>
    <t>KOMUNALNE USLUGE</t>
  </si>
  <si>
    <t>NAJAMNINE ZA GRAĐ. OBJEKTE</t>
  </si>
  <si>
    <t>ZAKUPNINE I NAJAMNINE</t>
  </si>
  <si>
    <t>OBVEZ. I PREV. ZDRAV. PREGL.</t>
  </si>
  <si>
    <t>ZDRAVSTVENE USLUGE</t>
  </si>
  <si>
    <t>UGOVORI O DJELU</t>
  </si>
  <si>
    <t>OSTALE INTEL. USLUGE</t>
  </si>
  <si>
    <t>INTELEKT. I OSOB. USLUGE</t>
  </si>
  <si>
    <t>OSTALE RAČUNALNE USLUGE</t>
  </si>
  <si>
    <t>RAČUNALNE USLUGE</t>
  </si>
  <si>
    <t>GRAFIČKE I TISKARSKE USL.</t>
  </si>
  <si>
    <t>UREĐENJE PROSTORA</t>
  </si>
  <si>
    <t>OSTALE NESPOM. USLUGE</t>
  </si>
  <si>
    <t>OSTALE USLUGE</t>
  </si>
  <si>
    <t>RASHODI ZA USLUGE</t>
  </si>
  <si>
    <t>REPREZENTACIJA</t>
  </si>
  <si>
    <t>TUZEMNE ČLANARINE</t>
  </si>
  <si>
    <t>OSTALI NESPOMENUTI RASHODI</t>
  </si>
  <si>
    <t>OSTALI NESPOM. RASHODI</t>
  </si>
  <si>
    <t>USLUGE BANAKA</t>
  </si>
  <si>
    <t>USLUGE PLAT. PROMETA</t>
  </si>
  <si>
    <t>ZATEZNE KAMATE</t>
  </si>
  <si>
    <t>OST. NESPOM.  FINAN. RASHODI</t>
  </si>
  <si>
    <t>OSTALI FINANCIJSKI RASHODI</t>
  </si>
  <si>
    <t>OST. NAKN. IZ PRORAČUNA</t>
  </si>
  <si>
    <t>RASHODI POSLOVANJA</t>
  </si>
  <si>
    <t>RAČUNALA I RAČUN. OPREMA</t>
  </si>
  <si>
    <t>UREDSKI NAMJEŠTAJ</t>
  </si>
  <si>
    <t>TELEFONI I KOMUN. OPREMA</t>
  </si>
  <si>
    <t>OPREMA</t>
  </si>
  <si>
    <t>POSTROJENJA I OPREMA</t>
  </si>
  <si>
    <t>KNJIGE U KNJIŽNICAMA</t>
  </si>
  <si>
    <t>CD I KAZETE U KNJIŽNICI</t>
  </si>
  <si>
    <t>RASH. ZA NAB. NEFIN. IMOV.</t>
  </si>
  <si>
    <t>UKUPNO RASHODI</t>
  </si>
  <si>
    <t>VIŠAK  -  MANJAK</t>
  </si>
  <si>
    <t>VIŠAK – MANJAK PRIH. POSL.</t>
  </si>
  <si>
    <t>VIŠAK – MANJAK OD NEFIN. I.</t>
  </si>
  <si>
    <t>VIŠAK – MANJAK IZ PRET. GOD.</t>
  </si>
  <si>
    <t>VIŠAK – MANJAK ZA NAR. RAZ.</t>
  </si>
  <si>
    <t>PRIH. OD PROD. NEFIN. IMOV.</t>
  </si>
  <si>
    <t>DNEVNICE ZA SL. PUT U INOZ.</t>
  </si>
  <si>
    <t>NAKN. ZA SMJ. NA SL. PUTU</t>
  </si>
  <si>
    <t>NAKN. ZA SMJ. NA SL. P. U INOZ.</t>
  </si>
  <si>
    <t>PRIHODI I RASHODI</t>
  </si>
  <si>
    <t>BBŽ</t>
  </si>
  <si>
    <t>P R I H O D I :</t>
  </si>
  <si>
    <t>UKUPNO PRIHODI:</t>
  </si>
  <si>
    <t>PLAĆE ZA REDOVNI RAD</t>
  </si>
  <si>
    <t>PLAĆE ZA MENTORSTVO</t>
  </si>
  <si>
    <t>PLAĆE ZA RAD U OBRAZ. ODR.</t>
  </si>
  <si>
    <t>REZULTAT POSLOVANJA</t>
  </si>
  <si>
    <t>NAKN. ZA PRIJEVOZ U INOZ.</t>
  </si>
  <si>
    <t>OSTALI VLASTITI PRIHODI</t>
  </si>
  <si>
    <t>REGRES ZA GODIŠNJI ODMOR</t>
  </si>
  <si>
    <t>DOPRINOS ZA OBV. ZDRAV. OSIG.</t>
  </si>
  <si>
    <t xml:space="preserve">DOPR. ZA OBV.OSIG. U SLUČ.NEZAPO. </t>
  </si>
  <si>
    <t>SLUŽBENA RADNA ODJ. I OBUĆA</t>
  </si>
  <si>
    <t>OPREMA ZA GRIJANJE I HLAĐEN</t>
  </si>
  <si>
    <t>OST. KOMUNIKACIJSKA OPREMA</t>
  </si>
  <si>
    <t>STROJEVI</t>
  </si>
  <si>
    <t>O B R T N I Č K A   Š K O L A</t>
  </si>
  <si>
    <t>USLUGE ČUVANJA IMOVINE I OSOB</t>
  </si>
  <si>
    <t>OSTALI NENAVEDENI RASH ZAPO</t>
  </si>
  <si>
    <t>OSTALI MATER.ZA ODRŽAVANJE</t>
  </si>
  <si>
    <t>PREMIJE OSIG. OSTALE IMOVINE</t>
  </si>
  <si>
    <t xml:space="preserve">PREMIJE OSIGIG. ZAPOSL. I UČ.  </t>
  </si>
  <si>
    <r>
      <t xml:space="preserve">                                                            </t>
    </r>
    <r>
      <rPr>
        <b/>
        <sz val="8"/>
        <rFont val="Times New Roman"/>
        <family val="1"/>
      </rPr>
      <t>PREGLED  PRIHODA I RASHODA  ZA I – III 2005.</t>
    </r>
    <r>
      <rPr>
        <sz val="8"/>
        <rFont val="Times New Roman"/>
        <family val="1"/>
      </rPr>
      <t xml:space="preserve">                                                       </t>
    </r>
  </si>
  <si>
    <t>00384011</t>
  </si>
  <si>
    <t>JAVNOBILJEŽNIČKE PRISTOJBE</t>
  </si>
  <si>
    <t>SUDSKE PRISTOJBE</t>
  </si>
  <si>
    <t>FILM I IZRADA FOTOGRAFIJA</t>
  </si>
  <si>
    <t>ULAGANJA NA TUĐOJ IM.</t>
  </si>
  <si>
    <t>NEMATERIJALNA IMOVINA</t>
  </si>
  <si>
    <t>OSTALI RASHODI ZA SL.PUTOV.</t>
  </si>
  <si>
    <t xml:space="preserve">TEK. POM.OD PRORAČ. KOR. EU </t>
  </si>
  <si>
    <t xml:space="preserve">PRIH. ZA FINANC. – MAT. RASHODA </t>
  </si>
  <si>
    <t>KAMATE NA DEPOZ.PO VIĐENJU</t>
  </si>
  <si>
    <t>NAKN.POSL.ZBOG NEZAP..OS.INV.</t>
  </si>
  <si>
    <t>NEGATIVNE TEČAJNE RAZLIKE</t>
  </si>
  <si>
    <t>OSTALE PRISTOJBE I NAKNADE</t>
  </si>
  <si>
    <t>POMOĆI IZ DRŽ. PRORAČUNA</t>
  </si>
  <si>
    <t>2340009-</t>
  </si>
  <si>
    <t>POMOĆI PROR.KOR.IZ PROR.KOJI IM NIJE NADL.</t>
  </si>
  <si>
    <t>PRIHODI PO POSEBNIM PROPISIMA</t>
  </si>
  <si>
    <t>PRIH.IZ ŽUP.PROR.ZA OST.NAMJENE</t>
  </si>
  <si>
    <t>PRIH.ZA FINANC.RASH.POSL.</t>
  </si>
  <si>
    <t>PLAĆE ZA ZAPOSLENE</t>
  </si>
  <si>
    <t>BONUS ZA USPJEŠAN RAD</t>
  </si>
  <si>
    <t>MAT. I DIJ. ZA TEK. INV.ODR.</t>
  </si>
  <si>
    <t>LICENCE</t>
  </si>
  <si>
    <t>OSTALI PRIH.ZA POSEBNE NAMJENE</t>
  </si>
  <si>
    <t>OST. PRIHODI</t>
  </si>
  <si>
    <t>KAMATE NA PRIMLJENE KREDITE</t>
  </si>
  <si>
    <t>TEK.POM.IZ DRŽ.PROR.PR.KOR.PR.JLP</t>
  </si>
  <si>
    <t>USLUGE AŽURIRANJA BAZA</t>
  </si>
  <si>
    <t>TEKUĆE POMOĆI OD HZMO-A,HZZA</t>
  </si>
  <si>
    <t>POMOĆI OD IZVANPRORAČUN.KORI.</t>
  </si>
  <si>
    <t>PRIHODI OD FINANCIJSKE IMOVINE</t>
  </si>
  <si>
    <t>PRIH. OD PROD. POSTR. I OPR.</t>
  </si>
  <si>
    <t>USL.RAZVOJA SOFTVERA</t>
  </si>
  <si>
    <t>PRIH. OD PRUŽ. USLUGA</t>
  </si>
  <si>
    <t>MAT.I DIJ.ZA TEK.I INV.ODRŽ.POSTR.I</t>
  </si>
  <si>
    <t>USL. TEK.I INV.ODRŽ.POSTR.I OPR.</t>
  </si>
  <si>
    <t>TEK.  DONACIJE OD NEPROF.ORG.</t>
  </si>
  <si>
    <t>OST.MATER.ZA POTREBE RED.POSL.</t>
  </si>
  <si>
    <t>PRIHODI OD PRUŽENIH USLUGA</t>
  </si>
  <si>
    <t>PRIHODI OD PRODANIH PROIZVODA</t>
  </si>
  <si>
    <t>RASHODI :</t>
  </si>
  <si>
    <t>NAKNADE TROŠKOVA SLUŽB.PUTA</t>
  </si>
  <si>
    <t>NAKN.TROŠK.OSOBAMA IZVAN RAD.</t>
  </si>
  <si>
    <t>PRIH.IZ NADL.PRORAČ.ZA NEFIN.IM.</t>
  </si>
  <si>
    <t>NAMIRNICE</t>
  </si>
  <si>
    <t>MATERIJAL I SIROVINE</t>
  </si>
  <si>
    <t>PRECIZNI I OPTIČKI INSTRUMENTI</t>
  </si>
  <si>
    <t>ZATEZNE KAMATE IZ OBV.ODNOSA</t>
  </si>
  <si>
    <t>1110692490</t>
  </si>
  <si>
    <t xml:space="preserve">BBŽ </t>
  </si>
  <si>
    <t xml:space="preserve">DRŽAVNI </t>
  </si>
  <si>
    <t>PRORAČUN</t>
  </si>
  <si>
    <t>PENALI, LEŽARINE I DRUGO</t>
  </si>
  <si>
    <t>KAZNE, PENALI I NAKNADE ŠTETE</t>
  </si>
  <si>
    <t>MJERNI I KONTROLNI UREĐAJI</t>
  </si>
  <si>
    <t>OST. PRIH.PO POSEBNIM PROPISIMA</t>
  </si>
  <si>
    <t>OSTALE NAKNADE TROŠK.ZAP.</t>
  </si>
  <si>
    <t>OSTALI MATERIJAL I SIROVINE</t>
  </si>
  <si>
    <t>IZVOR</t>
  </si>
  <si>
    <t>ZNAČENJE IZVORA</t>
  </si>
  <si>
    <t>PRIHODI ZA DECENTRALIZIRANE FUNKCIJE</t>
  </si>
  <si>
    <t>OSTALI I VLASTITI PRIHODI PRORAČUNSKIH KORISNIKA</t>
  </si>
  <si>
    <t>PRIHODI ZA POSEBNE NAMJEVE</t>
  </si>
  <si>
    <t>POMOĆI-KORISNICI</t>
  </si>
  <si>
    <t>POMOĆI TEMELJEM PRIJENOSA EU SREDSTAVA- KORISNICI</t>
  </si>
  <si>
    <t>POMOĆNICI U NASTAVI FAZA III</t>
  </si>
  <si>
    <t>TEKUĆE DONACIJE OD TRGOVAČ.DRU</t>
  </si>
  <si>
    <t>OPĆI PRIHODI I PRIMICI I POMOĆNICI U NASTAVI FAZA III</t>
  </si>
  <si>
    <t>NAKNADE OSTALIH TROŠKOVA</t>
  </si>
  <si>
    <t>TEK.POM.OD IZVANPR.KOR. TEM.PR. EU</t>
  </si>
  <si>
    <t>ZAKUPNINE I NAJAMNINE ZA OPREM</t>
  </si>
  <si>
    <t>OSTALE ZAKUPNINE I NAJAMN</t>
  </si>
  <si>
    <t>VLASTITI PRIHODI UPLAĆENI U PRORAČUN</t>
  </si>
  <si>
    <t>ŠKOLSKA SHEMA BBŽ</t>
  </si>
  <si>
    <t xml:space="preserve"> O B R T N I Č K A  Š K O L A</t>
  </si>
  <si>
    <t xml:space="preserve"> O L A </t>
  </si>
  <si>
    <t xml:space="preserve">PRIHODI- RASHODI </t>
  </si>
  <si>
    <t>SUFINANCIRANJE CIJENE USLUGE, PART. I SL.</t>
  </si>
  <si>
    <t>NATJECANJA</t>
  </si>
  <si>
    <t>I - XII 2019.</t>
  </si>
  <si>
    <t>19/18</t>
  </si>
  <si>
    <t>19 / PLAN</t>
  </si>
  <si>
    <t>I - VI</t>
  </si>
  <si>
    <t>DIMNJAČARSKE I EKOLOŠKE USLUGE</t>
  </si>
  <si>
    <t>KAPITALNE POMOĆI IZ DRŽ.PROR.PR.KORISNICIMA</t>
  </si>
  <si>
    <t>I - VI 2018.</t>
  </si>
  <si>
    <t>I - VI 2019.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</si>
</sst>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#,##0.000"/>
    <numFmt numFmtId="168" formatCode="_-* #,##0.0\ _k_n_-;\-* #,##0.0\ _k_n_-;_-* &quot;-&quot;??\ _k_n_-;_-@_-"/>
    <numFmt numFmtId="169" formatCode="_-* #,##0\ _k_n_-;\-* #,##0\ _k_n_-;_-* &quot;-&quot;??\ _k_n_-;_-@_-"/>
    <numFmt numFmtId="170" formatCode="_-* #,##0.000\ _k_n_-;\-* #,##0.000\ _k_n_-;_-* &quot;-&quot;??\ _k_n_-;_-@_-"/>
    <numFmt numFmtId="171" formatCode="_-* #,##0.0000\ _k_n_-;\-* #,##0.0000\ _k_n_-;_-* &quot;-&quot;??\ _k_n_-;_-@_-"/>
    <numFmt numFmtId="172" formatCode="0.0"/>
    <numFmt numFmtId="173" formatCode="#,##0.0"/>
    <numFmt numFmtId="174" formatCode="#,##0.00_ ;\-#,##0.00\ "/>
    <numFmt numFmtId="175" formatCode="#,##0_ ;\-#,##0\ "/>
  </numFmts>
  <fonts count="5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8"/>
      <color indexed="9"/>
      <name val="Arial"/>
      <family val="0"/>
    </font>
    <font>
      <sz val="7"/>
      <name val="Arial"/>
      <family val="0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0" xfId="0" applyFont="1" applyBorder="1" applyAlignment="1">
      <alignment vertical="top" wrapText="1"/>
    </xf>
    <xf numFmtId="0" fontId="10" fillId="34" borderId="0" xfId="0" applyFont="1" applyFill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43" fontId="12" fillId="0" borderId="10" xfId="61" applyNumberFormat="1" applyFont="1" applyBorder="1" applyAlignment="1">
      <alignment horizontal="right" vertical="top" wrapText="1"/>
    </xf>
    <xf numFmtId="43" fontId="12" fillId="0" borderId="10" xfId="61" applyFont="1" applyBorder="1" applyAlignment="1">
      <alignment horizontal="right" vertical="top" wrapText="1"/>
    </xf>
    <xf numFmtId="4" fontId="12" fillId="0" borderId="10" xfId="61" applyNumberFormat="1" applyFont="1" applyBorder="1" applyAlignment="1">
      <alignment horizontal="right" vertical="top" wrapText="1"/>
    </xf>
    <xf numFmtId="4" fontId="13" fillId="33" borderId="10" xfId="61" applyNumberFormat="1" applyFont="1" applyFill="1" applyBorder="1" applyAlignment="1">
      <alignment horizontal="right" vertical="top" wrapText="1"/>
    </xf>
    <xf numFmtId="43" fontId="13" fillId="33" borderId="10" xfId="61" applyFont="1" applyFill="1" applyBorder="1" applyAlignment="1">
      <alignment horizontal="right" vertical="top" wrapText="1"/>
    </xf>
    <xf numFmtId="4" fontId="12" fillId="34" borderId="10" xfId="61" applyNumberFormat="1" applyFont="1" applyFill="1" applyBorder="1" applyAlignment="1">
      <alignment horizontal="right" vertical="top" wrapText="1"/>
    </xf>
    <xf numFmtId="4" fontId="13" fillId="0" borderId="10" xfId="61" applyNumberFormat="1" applyFont="1" applyBorder="1" applyAlignment="1">
      <alignment horizontal="right" vertical="top" wrapText="1"/>
    </xf>
    <xf numFmtId="4" fontId="12" fillId="0" borderId="10" xfId="0" applyNumberFormat="1" applyFont="1" applyBorder="1" applyAlignment="1">
      <alignment horizontal="center" vertical="top" wrapText="1"/>
    </xf>
    <xf numFmtId="4" fontId="12" fillId="0" borderId="11" xfId="61" applyNumberFormat="1" applyFont="1" applyBorder="1" applyAlignment="1">
      <alignment horizontal="right" vertical="top" wrapText="1"/>
    </xf>
    <xf numFmtId="4" fontId="12" fillId="0" borderId="10" xfId="0" applyNumberFormat="1" applyFont="1" applyBorder="1" applyAlignment="1">
      <alignment horizontal="right" vertical="top" wrapText="1"/>
    </xf>
    <xf numFmtId="4" fontId="13" fillId="33" borderId="10" xfId="0" applyNumberFormat="1" applyFont="1" applyFill="1" applyBorder="1" applyAlignment="1">
      <alignment horizontal="right" vertical="top" wrapText="1"/>
    </xf>
    <xf numFmtId="4" fontId="12" fillId="0" borderId="14" xfId="61" applyNumberFormat="1" applyFont="1" applyBorder="1" applyAlignment="1">
      <alignment horizontal="right" vertical="top" wrapText="1"/>
    </xf>
    <xf numFmtId="43" fontId="12" fillId="33" borderId="10" xfId="61" applyFont="1" applyFill="1" applyBorder="1" applyAlignment="1">
      <alignment horizontal="right" vertical="top" wrapText="1"/>
    </xf>
    <xf numFmtId="4" fontId="12" fillId="33" borderId="10" xfId="61" applyNumberFormat="1" applyFont="1" applyFill="1" applyBorder="1" applyAlignment="1">
      <alignment horizontal="right" vertical="top" wrapText="1"/>
    </xf>
    <xf numFmtId="4" fontId="12" fillId="0" borderId="10" xfId="61" applyNumberFormat="1" applyFont="1" applyFill="1" applyBorder="1" applyAlignment="1">
      <alignment horizontal="right" vertical="top" wrapText="1"/>
    </xf>
    <xf numFmtId="43" fontId="12" fillId="33" borderId="10" xfId="0" applyNumberFormat="1" applyFont="1" applyFill="1" applyBorder="1" applyAlignment="1">
      <alignment horizontal="right" vertical="top" wrapText="1"/>
    </xf>
    <xf numFmtId="4" fontId="12" fillId="34" borderId="10" xfId="0" applyNumberFormat="1" applyFont="1" applyFill="1" applyBorder="1" applyAlignment="1">
      <alignment horizontal="right" vertical="top" wrapText="1"/>
    </xf>
    <xf numFmtId="4" fontId="13" fillId="34" borderId="0" xfId="61" applyNumberFormat="1" applyFont="1" applyFill="1" applyBorder="1" applyAlignment="1">
      <alignment horizontal="right" vertical="top" wrapText="1"/>
    </xf>
    <xf numFmtId="43" fontId="12" fillId="0" borderId="10" xfId="61" applyFont="1" applyBorder="1" applyAlignment="1">
      <alignment horizontal="center" vertical="top" wrapText="1"/>
    </xf>
    <xf numFmtId="43" fontId="13" fillId="33" borderId="14" xfId="61" applyFont="1" applyFill="1" applyBorder="1" applyAlignment="1">
      <alignment horizontal="center" vertical="top" wrapText="1"/>
    </xf>
    <xf numFmtId="4" fontId="13" fillId="0" borderId="10" xfId="0" applyNumberFormat="1" applyFont="1" applyFill="1" applyBorder="1" applyAlignment="1">
      <alignment horizontal="right" vertical="top" wrapText="1"/>
    </xf>
    <xf numFmtId="49" fontId="12" fillId="0" borderId="14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1" fontId="12" fillId="0" borderId="10" xfId="0" applyNumberFormat="1" applyFont="1" applyBorder="1" applyAlignment="1">
      <alignment horizontal="right" vertical="top" wrapText="1"/>
    </xf>
    <xf numFmtId="1" fontId="13" fillId="33" borderId="10" xfId="0" applyNumberFormat="1" applyFont="1" applyFill="1" applyBorder="1" applyAlignment="1">
      <alignment horizontal="right" vertical="top" wrapText="1"/>
    </xf>
    <xf numFmtId="1" fontId="12" fillId="34" borderId="10" xfId="0" applyNumberFormat="1" applyFont="1" applyFill="1" applyBorder="1" applyAlignment="1">
      <alignment horizontal="right" vertical="top" wrapText="1"/>
    </xf>
    <xf numFmtId="1" fontId="12" fillId="33" borderId="10" xfId="0" applyNumberFormat="1" applyFont="1" applyFill="1" applyBorder="1" applyAlignment="1">
      <alignment horizontal="right" vertical="top" wrapText="1"/>
    </xf>
    <xf numFmtId="1" fontId="12" fillId="0" borderId="14" xfId="0" applyNumberFormat="1" applyFont="1" applyBorder="1" applyAlignment="1">
      <alignment horizontal="right" vertical="top" wrapText="1"/>
    </xf>
    <xf numFmtId="1" fontId="12" fillId="0" borderId="10" xfId="0" applyNumberFormat="1" applyFont="1" applyFill="1" applyBorder="1" applyAlignment="1">
      <alignment horizontal="right" vertical="top" wrapText="1"/>
    </xf>
    <xf numFmtId="1" fontId="12" fillId="33" borderId="11" xfId="0" applyNumberFormat="1" applyFont="1" applyFill="1" applyBorder="1" applyAlignment="1">
      <alignment horizontal="right" vertical="top" wrapText="1"/>
    </xf>
    <xf numFmtId="1" fontId="13" fillId="34" borderId="0" xfId="0" applyNumberFormat="1" applyFont="1" applyFill="1" applyBorder="1" applyAlignment="1">
      <alignment horizontal="right" vertical="top" wrapText="1"/>
    </xf>
    <xf numFmtId="0" fontId="12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34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43" fontId="14" fillId="33" borderId="10" xfId="61" applyFont="1" applyFill="1" applyBorder="1" applyAlignment="1">
      <alignment horizontal="right" vertical="top" wrapText="1"/>
    </xf>
    <xf numFmtId="0" fontId="13" fillId="33" borderId="10" xfId="0" applyFont="1" applyFill="1" applyBorder="1" applyAlignment="1">
      <alignment vertical="top" wrapText="1"/>
    </xf>
    <xf numFmtId="49" fontId="8" fillId="0" borderId="0" xfId="0" applyNumberFormat="1" applyFont="1" applyAlignment="1">
      <alignment horizontal="right"/>
    </xf>
    <xf numFmtId="43" fontId="12" fillId="0" borderId="11" xfId="61" applyFont="1" applyBorder="1" applyAlignment="1">
      <alignment horizontal="right" vertical="top" wrapText="1"/>
    </xf>
    <xf numFmtId="43" fontId="12" fillId="34" borderId="11" xfId="61" applyFont="1" applyFill="1" applyBorder="1" applyAlignment="1">
      <alignment horizontal="right" vertical="top" wrapText="1"/>
    </xf>
    <xf numFmtId="43" fontId="13" fillId="0" borderId="10" xfId="61" applyFont="1" applyBorder="1" applyAlignment="1">
      <alignment horizontal="right" vertical="top" wrapText="1"/>
    </xf>
    <xf numFmtId="43" fontId="13" fillId="0" borderId="10" xfId="61" applyFont="1" applyFill="1" applyBorder="1" applyAlignment="1">
      <alignment horizontal="right" vertical="top" wrapText="1"/>
    </xf>
    <xf numFmtId="43" fontId="13" fillId="0" borderId="10" xfId="61" applyFont="1" applyBorder="1" applyAlignment="1">
      <alignment horizontal="right" vertical="top" wrapText="1"/>
    </xf>
    <xf numFmtId="43" fontId="13" fillId="34" borderId="11" xfId="61" applyFont="1" applyFill="1" applyBorder="1" applyAlignment="1">
      <alignment horizontal="right" vertical="top" wrapText="1"/>
    </xf>
    <xf numFmtId="4" fontId="13" fillId="33" borderId="11" xfId="61" applyNumberFormat="1" applyFont="1" applyFill="1" applyBorder="1" applyAlignment="1">
      <alignment horizontal="right" vertical="top" wrapText="1"/>
    </xf>
    <xf numFmtId="43" fontId="13" fillId="33" borderId="10" xfId="61" applyNumberFormat="1" applyFont="1" applyFill="1" applyBorder="1" applyAlignment="1">
      <alignment horizontal="right" vertical="top" wrapText="1"/>
    </xf>
    <xf numFmtId="43" fontId="15" fillId="0" borderId="10" xfId="61" applyFont="1" applyBorder="1" applyAlignment="1">
      <alignment horizontal="right" vertical="top" wrapText="1"/>
    </xf>
    <xf numFmtId="43" fontId="14" fillId="0" borderId="10" xfId="61" applyFont="1" applyBorder="1" applyAlignment="1">
      <alignment horizontal="right" vertical="top" wrapText="1"/>
    </xf>
    <xf numFmtId="0" fontId="3" fillId="35" borderId="10" xfId="0" applyFont="1" applyFill="1" applyBorder="1" applyAlignment="1">
      <alignment horizontal="left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left" vertical="top" wrapText="1"/>
    </xf>
    <xf numFmtId="1" fontId="12" fillId="36" borderId="10" xfId="0" applyNumberFormat="1" applyFont="1" applyFill="1" applyBorder="1" applyAlignment="1">
      <alignment horizontal="right" vertical="top" wrapText="1"/>
    </xf>
    <xf numFmtId="0" fontId="13" fillId="0" borderId="10" xfId="0" applyFont="1" applyBorder="1" applyAlignment="1">
      <alignment horizontal="center" vertical="top" wrapText="1"/>
    </xf>
    <xf numFmtId="0" fontId="13" fillId="36" borderId="10" xfId="0" applyFont="1" applyFill="1" applyBorder="1" applyAlignment="1">
      <alignment horizontal="center" vertical="top" wrapText="1"/>
    </xf>
    <xf numFmtId="0" fontId="12" fillId="36" borderId="10" xfId="0" applyFont="1" applyFill="1" applyBorder="1" applyAlignment="1">
      <alignment horizontal="left" vertical="top" wrapText="1"/>
    </xf>
    <xf numFmtId="0" fontId="12" fillId="35" borderId="10" xfId="0" applyFont="1" applyFill="1" applyBorder="1" applyAlignment="1">
      <alignment horizontal="left" vertical="top" wrapText="1"/>
    </xf>
    <xf numFmtId="1" fontId="12" fillId="35" borderId="10" xfId="0" applyNumberFormat="1" applyFont="1" applyFill="1" applyBorder="1" applyAlignment="1">
      <alignment horizontal="right" vertical="top" wrapText="1"/>
    </xf>
    <xf numFmtId="0" fontId="12" fillId="0" borderId="10" xfId="0" applyFont="1" applyBorder="1" applyAlignment="1">
      <alignment horizontal="left" vertical="top" wrapText="1"/>
    </xf>
    <xf numFmtId="43" fontId="12" fillId="0" borderId="10" xfId="6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4" fillId="0" borderId="13" xfId="0" applyFont="1" applyBorder="1" applyAlignment="1">
      <alignment horizontal="center" vertical="top" wrapText="1"/>
    </xf>
    <xf numFmtId="0" fontId="4" fillId="35" borderId="10" xfId="0" applyFont="1" applyFill="1" applyBorder="1" applyAlignment="1">
      <alignment horizontal="left" vertical="top" wrapText="1"/>
    </xf>
    <xf numFmtId="43" fontId="13" fillId="35" borderId="11" xfId="61" applyFont="1" applyFill="1" applyBorder="1" applyAlignment="1">
      <alignment horizontal="right" vertical="top" wrapText="1"/>
    </xf>
    <xf numFmtId="4" fontId="13" fillId="35" borderId="10" xfId="61" applyNumberFormat="1" applyFont="1" applyFill="1" applyBorder="1" applyAlignment="1">
      <alignment horizontal="right" vertical="top" wrapText="1"/>
    </xf>
    <xf numFmtId="1" fontId="13" fillId="35" borderId="10" xfId="0" applyNumberFormat="1" applyFont="1" applyFill="1" applyBorder="1" applyAlignment="1">
      <alignment horizontal="right" vertical="top" wrapText="1"/>
    </xf>
    <xf numFmtId="0" fontId="0" fillId="35" borderId="0" xfId="0" applyFill="1" applyAlignment="1">
      <alignment/>
    </xf>
    <xf numFmtId="43" fontId="14" fillId="0" borderId="11" xfId="61" applyFont="1" applyBorder="1" applyAlignment="1">
      <alignment horizontal="right" vertical="top" wrapText="1"/>
    </xf>
    <xf numFmtId="43" fontId="15" fillId="33" borderId="10" xfId="61" applyFont="1" applyFill="1" applyBorder="1" applyAlignment="1">
      <alignment horizontal="right" vertical="top" wrapText="1"/>
    </xf>
    <xf numFmtId="4" fontId="12" fillId="35" borderId="10" xfId="61" applyNumberFormat="1" applyFont="1" applyFill="1" applyBorder="1" applyAlignment="1">
      <alignment horizontal="right" vertical="top" wrapText="1"/>
    </xf>
    <xf numFmtId="43" fontId="15" fillId="0" borderId="10" xfId="61" applyFont="1" applyFill="1" applyBorder="1" applyAlignment="1">
      <alignment horizontal="right" vertical="top" wrapText="1"/>
    </xf>
    <xf numFmtId="0" fontId="3" fillId="37" borderId="10" xfId="0" applyFont="1" applyFill="1" applyBorder="1" applyAlignment="1">
      <alignment vertical="top" wrapText="1"/>
    </xf>
    <xf numFmtId="0" fontId="13" fillId="37" borderId="10" xfId="0" applyFont="1" applyFill="1" applyBorder="1" applyAlignment="1">
      <alignment horizontal="center" vertical="top" wrapText="1"/>
    </xf>
    <xf numFmtId="1" fontId="12" fillId="37" borderId="10" xfId="0" applyNumberFormat="1" applyFont="1" applyFill="1" applyBorder="1" applyAlignment="1">
      <alignment horizontal="right" vertical="top" wrapText="1"/>
    </xf>
    <xf numFmtId="4" fontId="13" fillId="36" borderId="10" xfId="0" applyNumberFormat="1" applyFont="1" applyFill="1" applyBorder="1" applyAlignment="1">
      <alignment horizontal="right" vertical="top" wrapText="1"/>
    </xf>
    <xf numFmtId="0" fontId="12" fillId="36" borderId="10" xfId="0" applyFont="1" applyFill="1" applyBorder="1" applyAlignment="1">
      <alignment horizontal="center" vertical="top" wrapText="1"/>
    </xf>
    <xf numFmtId="4" fontId="13" fillId="37" borderId="10" xfId="0" applyNumberFormat="1" applyFont="1" applyFill="1" applyBorder="1" applyAlignment="1">
      <alignment horizontal="right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2" fillId="35" borderId="10" xfId="0" applyFont="1" applyFill="1" applyBorder="1" applyAlignment="1">
      <alignment horizontal="right" vertical="top" wrapText="1"/>
    </xf>
    <xf numFmtId="4" fontId="12" fillId="35" borderId="10" xfId="0" applyNumberFormat="1" applyFont="1" applyFill="1" applyBorder="1" applyAlignment="1">
      <alignment horizontal="right" vertical="top" wrapText="1"/>
    </xf>
    <xf numFmtId="0" fontId="12" fillId="35" borderId="11" xfId="0" applyFont="1" applyFill="1" applyBorder="1" applyAlignment="1">
      <alignment horizontal="right" vertical="top" wrapText="1"/>
    </xf>
    <xf numFmtId="4" fontId="12" fillId="35" borderId="11" xfId="0" applyNumberFormat="1" applyFont="1" applyFill="1" applyBorder="1" applyAlignment="1">
      <alignment horizontal="right" vertical="top" wrapText="1"/>
    </xf>
    <xf numFmtId="43" fontId="12" fillId="34" borderId="10" xfId="61" applyFont="1" applyFill="1" applyBorder="1" applyAlignment="1">
      <alignment horizontal="right" vertical="top" wrapText="1"/>
    </xf>
    <xf numFmtId="43" fontId="13" fillId="34" borderId="10" xfId="61" applyFont="1" applyFill="1" applyBorder="1" applyAlignment="1">
      <alignment horizontal="right" vertical="top" wrapText="1"/>
    </xf>
    <xf numFmtId="0" fontId="13" fillId="0" borderId="10" xfId="0" applyFont="1" applyBorder="1" applyAlignment="1">
      <alignment vertical="top" wrapText="1"/>
    </xf>
    <xf numFmtId="43" fontId="12" fillId="0" borderId="11" xfId="61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2" fillId="33" borderId="11" xfId="0" applyFont="1" applyFill="1" applyBorder="1" applyAlignment="1">
      <alignment vertical="top" wrapText="1"/>
    </xf>
    <xf numFmtId="43" fontId="13" fillId="33" borderId="11" xfId="61" applyFont="1" applyFill="1" applyBorder="1" applyAlignment="1">
      <alignment horizontal="right" vertical="top" wrapText="1"/>
    </xf>
    <xf numFmtId="0" fontId="13" fillId="35" borderId="10" xfId="0" applyFont="1" applyFill="1" applyBorder="1" applyAlignment="1">
      <alignment vertical="top" wrapText="1"/>
    </xf>
    <xf numFmtId="43" fontId="13" fillId="35" borderId="10" xfId="61" applyFont="1" applyFill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1" xfId="0" applyFont="1" applyBorder="1" applyAlignment="1">
      <alignment horizontal="right" vertical="top" wrapText="1"/>
    </xf>
    <xf numFmtId="4" fontId="12" fillId="0" borderId="11" xfId="0" applyNumberFormat="1" applyFont="1" applyBorder="1" applyAlignment="1">
      <alignment horizontal="right" vertical="top" wrapText="1"/>
    </xf>
    <xf numFmtId="43" fontId="12" fillId="0" borderId="14" xfId="61" applyFont="1" applyBorder="1" applyAlignment="1">
      <alignment horizontal="right" vertical="top" wrapText="1"/>
    </xf>
    <xf numFmtId="0" fontId="12" fillId="35" borderId="10" xfId="0" applyFont="1" applyFill="1" applyBorder="1" applyAlignment="1">
      <alignment vertical="top" wrapText="1"/>
    </xf>
    <xf numFmtId="43" fontId="12" fillId="35" borderId="10" xfId="61" applyFont="1" applyFill="1" applyBorder="1" applyAlignment="1">
      <alignment horizontal="right" vertical="top" wrapText="1"/>
    </xf>
    <xf numFmtId="43" fontId="12" fillId="35" borderId="11" xfId="61" applyFont="1" applyFill="1" applyBorder="1" applyAlignment="1">
      <alignment horizontal="right" vertical="top" wrapText="1"/>
    </xf>
    <xf numFmtId="43" fontId="12" fillId="0" borderId="10" xfId="61" applyFont="1" applyFill="1" applyBorder="1" applyAlignment="1">
      <alignment horizontal="right" vertical="top" wrapText="1"/>
    </xf>
    <xf numFmtId="43" fontId="12" fillId="0" borderId="11" xfId="61" applyFont="1" applyFill="1" applyBorder="1" applyAlignment="1">
      <alignment horizontal="right" vertical="top" wrapText="1"/>
    </xf>
    <xf numFmtId="0" fontId="12" fillId="0" borderId="14" xfId="0" applyFont="1" applyBorder="1" applyAlignment="1">
      <alignment vertical="top" wrapText="1"/>
    </xf>
    <xf numFmtId="0" fontId="13" fillId="34" borderId="0" xfId="0" applyFont="1" applyFill="1" applyBorder="1" applyAlignment="1">
      <alignment vertical="top" wrapText="1"/>
    </xf>
    <xf numFmtId="43" fontId="13" fillId="34" borderId="0" xfId="61" applyFont="1" applyFill="1" applyBorder="1" applyAlignment="1">
      <alignment horizontal="right" vertical="top" wrapText="1"/>
    </xf>
    <xf numFmtId="0" fontId="13" fillId="33" borderId="14" xfId="0" applyFont="1" applyFill="1" applyBorder="1" applyAlignment="1">
      <alignment horizontal="left" vertical="top" wrapText="1"/>
    </xf>
    <xf numFmtId="43" fontId="13" fillId="33" borderId="10" xfId="61" applyFont="1" applyFill="1" applyBorder="1" applyAlignment="1">
      <alignment horizontal="center" vertical="top" wrapText="1"/>
    </xf>
    <xf numFmtId="174" fontId="13" fillId="33" borderId="10" xfId="61" applyNumberFormat="1" applyFont="1" applyFill="1" applyBorder="1" applyAlignment="1">
      <alignment horizontal="right" vertical="top" wrapText="1"/>
    </xf>
    <xf numFmtId="0" fontId="13" fillId="0" borderId="10" xfId="0" applyFont="1" applyFill="1" applyBorder="1" applyAlignment="1">
      <alignment vertical="top" wrapText="1"/>
    </xf>
    <xf numFmtId="43" fontId="13" fillId="0" borderId="10" xfId="61" applyFont="1" applyFill="1" applyBorder="1" applyAlignment="1">
      <alignment horizontal="right" vertical="top" wrapText="1"/>
    </xf>
    <xf numFmtId="43" fontId="12" fillId="0" borderId="10" xfId="61" applyFont="1" applyBorder="1" applyAlignment="1">
      <alignment horizontal="right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3" fontId="12" fillId="0" borderId="22" xfId="61" applyFont="1" applyBorder="1" applyAlignment="1">
      <alignment horizontal="right" vertical="top" wrapText="1"/>
    </xf>
    <xf numFmtId="43" fontId="12" fillId="35" borderId="10" xfId="0" applyNumberFormat="1" applyFont="1" applyFill="1" applyBorder="1" applyAlignment="1">
      <alignment horizontal="center" vertical="top" wrapText="1"/>
    </xf>
    <xf numFmtId="0" fontId="12" fillId="36" borderId="10" xfId="0" applyFont="1" applyFill="1" applyBorder="1" applyAlignment="1">
      <alignment vertical="top" wrapText="1"/>
    </xf>
    <xf numFmtId="43" fontId="12" fillId="36" borderId="10" xfId="61" applyFont="1" applyFill="1" applyBorder="1" applyAlignment="1">
      <alignment horizontal="right" vertical="top" wrapText="1"/>
    </xf>
    <xf numFmtId="4" fontId="13" fillId="35" borderId="10" xfId="0" applyNumberFormat="1" applyFont="1" applyFill="1" applyBorder="1" applyAlignment="1">
      <alignment horizontal="right" vertical="top" wrapText="1"/>
    </xf>
    <xf numFmtId="4" fontId="13" fillId="35" borderId="11" xfId="0" applyNumberFormat="1" applyFont="1" applyFill="1" applyBorder="1" applyAlignment="1">
      <alignment horizontal="right" vertical="top" wrapText="1"/>
    </xf>
    <xf numFmtId="43" fontId="15" fillId="0" borderId="10" xfId="61" applyFont="1" applyBorder="1" applyAlignment="1">
      <alignment horizontal="right" vertical="top" wrapText="1"/>
    </xf>
    <xf numFmtId="43" fontId="15" fillId="33" borderId="11" xfId="61" applyFont="1" applyFill="1" applyBorder="1" applyAlignment="1">
      <alignment horizontal="right" vertical="top" wrapText="1"/>
    </xf>
    <xf numFmtId="0" fontId="12" fillId="0" borderId="23" xfId="0" applyFont="1" applyBorder="1" applyAlignment="1">
      <alignment horizontal="center" vertical="top" wrapText="1"/>
    </xf>
    <xf numFmtId="0" fontId="4" fillId="37" borderId="10" xfId="0" applyFont="1" applyFill="1" applyBorder="1" applyAlignment="1">
      <alignment horizontal="left" vertical="top" wrapText="1"/>
    </xf>
    <xf numFmtId="0" fontId="13" fillId="37" borderId="10" xfId="0" applyFont="1" applyFill="1" applyBorder="1" applyAlignment="1">
      <alignment vertical="top" wrapText="1"/>
    </xf>
    <xf numFmtId="43" fontId="13" fillId="37" borderId="10" xfId="61" applyFont="1" applyFill="1" applyBorder="1" applyAlignment="1">
      <alignment horizontal="right" vertical="top" wrapText="1"/>
    </xf>
    <xf numFmtId="43" fontId="14" fillId="36" borderId="10" xfId="61" applyFont="1" applyFill="1" applyBorder="1" applyAlignment="1">
      <alignment horizontal="right" vertical="top" wrapText="1"/>
    </xf>
    <xf numFmtId="0" fontId="3" fillId="37" borderId="10" xfId="0" applyFont="1" applyFill="1" applyBorder="1" applyAlignment="1">
      <alignment horizontal="left" vertical="top" wrapText="1"/>
    </xf>
    <xf numFmtId="0" fontId="12" fillId="37" borderId="10" xfId="0" applyFont="1" applyFill="1" applyBorder="1" applyAlignment="1">
      <alignment vertical="top" wrapText="1"/>
    </xf>
    <xf numFmtId="43" fontId="12" fillId="37" borderId="10" xfId="61" applyFont="1" applyFill="1" applyBorder="1" applyAlignment="1">
      <alignment horizontal="right" vertical="top" wrapText="1"/>
    </xf>
    <xf numFmtId="0" fontId="14" fillId="0" borderId="10" xfId="0" applyFont="1" applyBorder="1" applyAlignment="1">
      <alignment horizontal="left" vertical="center" wrapText="1"/>
    </xf>
    <xf numFmtId="49" fontId="8" fillId="0" borderId="0" xfId="0" applyNumberFormat="1" applyFont="1" applyAlignment="1">
      <alignment/>
    </xf>
    <xf numFmtId="0" fontId="13" fillId="0" borderId="24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43" fontId="12" fillId="33" borderId="11" xfId="61" applyFont="1" applyFill="1" applyBorder="1" applyAlignment="1">
      <alignment horizontal="right" vertical="top" wrapText="1"/>
    </xf>
    <xf numFmtId="43" fontId="12" fillId="0" borderId="11" xfId="61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4" fontId="12" fillId="0" borderId="11" xfId="0" applyNumberFormat="1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top" wrapText="1"/>
    </xf>
    <xf numFmtId="0" fontId="12" fillId="0" borderId="33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top" wrapText="1"/>
    </xf>
    <xf numFmtId="43" fontId="13" fillId="12" borderId="10" xfId="61" applyFont="1" applyFill="1" applyBorder="1" applyAlignment="1">
      <alignment horizontal="right" vertical="top" wrapText="1"/>
    </xf>
    <xf numFmtId="43" fontId="13" fillId="38" borderId="10" xfId="61" applyFont="1" applyFill="1" applyBorder="1" applyAlignment="1">
      <alignment horizontal="right" vertical="top" wrapText="1"/>
    </xf>
    <xf numFmtId="43" fontId="13" fillId="39" borderId="10" xfId="61" applyFont="1" applyFill="1" applyBorder="1" applyAlignment="1">
      <alignment horizontal="right" vertical="top" wrapText="1"/>
    </xf>
    <xf numFmtId="43" fontId="14" fillId="35" borderId="10" xfId="0" applyNumberFormat="1" applyFont="1" applyFill="1" applyBorder="1" applyAlignment="1">
      <alignment horizontal="center" vertical="top" wrapText="1"/>
    </xf>
    <xf numFmtId="43" fontId="14" fillId="33" borderId="11" xfId="61" applyFont="1" applyFill="1" applyBorder="1" applyAlignment="1">
      <alignment horizontal="right" vertical="top" wrapText="1"/>
    </xf>
    <xf numFmtId="43" fontId="15" fillId="12" borderId="10" xfId="61" applyFont="1" applyFill="1" applyBorder="1" applyAlignment="1">
      <alignment horizontal="right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4" fontId="13" fillId="37" borderId="36" xfId="0" applyNumberFormat="1" applyFont="1" applyFill="1" applyBorder="1" applyAlignment="1">
      <alignment horizontal="right" vertical="top" wrapText="1"/>
    </xf>
    <xf numFmtId="0" fontId="12" fillId="0" borderId="36" xfId="0" applyFont="1" applyBorder="1" applyAlignment="1">
      <alignment horizontal="center" vertical="top" wrapText="1"/>
    </xf>
    <xf numFmtId="4" fontId="13" fillId="36" borderId="36" xfId="0" applyNumberFormat="1" applyFont="1" applyFill="1" applyBorder="1" applyAlignment="1">
      <alignment horizontal="right" vertical="top" wrapText="1"/>
    </xf>
    <xf numFmtId="0" fontId="12" fillId="35" borderId="35" xfId="0" applyFont="1" applyFill="1" applyBorder="1" applyAlignment="1">
      <alignment horizontal="right" vertical="top" wrapText="1"/>
    </xf>
    <xf numFmtId="4" fontId="12" fillId="35" borderId="35" xfId="0" applyNumberFormat="1" applyFont="1" applyFill="1" applyBorder="1" applyAlignment="1">
      <alignment horizontal="right" vertical="top" wrapText="1"/>
    </xf>
    <xf numFmtId="4" fontId="13" fillId="35" borderId="35" xfId="0" applyNumberFormat="1" applyFont="1" applyFill="1" applyBorder="1" applyAlignment="1">
      <alignment horizontal="right" vertical="top" wrapText="1"/>
    </xf>
    <xf numFmtId="43" fontId="12" fillId="0" borderId="35" xfId="61" applyFont="1" applyBorder="1" applyAlignment="1">
      <alignment horizontal="right" vertical="top" wrapText="1"/>
    </xf>
    <xf numFmtId="43" fontId="12" fillId="36" borderId="36" xfId="61" applyFont="1" applyFill="1" applyBorder="1" applyAlignment="1">
      <alignment horizontal="right" vertical="top" wrapText="1"/>
    </xf>
    <xf numFmtId="43" fontId="13" fillId="33" borderId="36" xfId="61" applyFont="1" applyFill="1" applyBorder="1" applyAlignment="1">
      <alignment horizontal="right" vertical="top" wrapText="1"/>
    </xf>
    <xf numFmtId="43" fontId="13" fillId="34" borderId="35" xfId="61" applyFont="1" applyFill="1" applyBorder="1" applyAlignment="1">
      <alignment horizontal="right" vertical="top" wrapText="1"/>
    </xf>
    <xf numFmtId="43" fontId="13" fillId="12" borderId="36" xfId="61" applyFont="1" applyFill="1" applyBorder="1" applyAlignment="1">
      <alignment horizontal="right" vertical="top" wrapText="1"/>
    </xf>
    <xf numFmtId="43" fontId="13" fillId="0" borderId="36" xfId="61" applyFont="1" applyBorder="1" applyAlignment="1">
      <alignment horizontal="right" vertical="top" wrapText="1"/>
    </xf>
    <xf numFmtId="4" fontId="12" fillId="0" borderId="35" xfId="0" applyNumberFormat="1" applyFont="1" applyBorder="1" applyAlignment="1">
      <alignment horizontal="center" vertical="top" wrapText="1"/>
    </xf>
    <xf numFmtId="4" fontId="12" fillId="0" borderId="35" xfId="61" applyNumberFormat="1" applyFont="1" applyBorder="1" applyAlignment="1">
      <alignment horizontal="right" vertical="top" wrapText="1"/>
    </xf>
    <xf numFmtId="43" fontId="13" fillId="33" borderId="35" xfId="61" applyFont="1" applyFill="1" applyBorder="1" applyAlignment="1">
      <alignment horizontal="right" vertical="top" wrapText="1"/>
    </xf>
    <xf numFmtId="43" fontId="13" fillId="35" borderId="35" xfId="61" applyFont="1" applyFill="1" applyBorder="1" applyAlignment="1">
      <alignment horizontal="right" vertical="top" wrapText="1"/>
    </xf>
    <xf numFmtId="43" fontId="12" fillId="0" borderId="36" xfId="61" applyFont="1" applyBorder="1" applyAlignment="1">
      <alignment horizontal="right" vertical="top" wrapText="1"/>
    </xf>
    <xf numFmtId="0" fontId="12" fillId="0" borderId="35" xfId="0" applyFont="1" applyBorder="1" applyAlignment="1">
      <alignment horizontal="right" vertical="top" wrapText="1"/>
    </xf>
    <xf numFmtId="4" fontId="12" fillId="0" borderId="35" xfId="0" applyNumberFormat="1" applyFont="1" applyBorder="1" applyAlignment="1">
      <alignment horizontal="right" vertical="top" wrapText="1"/>
    </xf>
    <xf numFmtId="43" fontId="12" fillId="33" borderId="36" xfId="61" applyFont="1" applyFill="1" applyBorder="1" applyAlignment="1">
      <alignment horizontal="right" vertical="top" wrapText="1"/>
    </xf>
    <xf numFmtId="43" fontId="12" fillId="35" borderId="36" xfId="61" applyFont="1" applyFill="1" applyBorder="1" applyAlignment="1">
      <alignment horizontal="right" vertical="top" wrapText="1"/>
    </xf>
    <xf numFmtId="43" fontId="12" fillId="35" borderId="35" xfId="61" applyFont="1" applyFill="1" applyBorder="1" applyAlignment="1">
      <alignment horizontal="right" vertical="top" wrapText="1"/>
    </xf>
    <xf numFmtId="43" fontId="12" fillId="37" borderId="36" xfId="61" applyFont="1" applyFill="1" applyBorder="1" applyAlignment="1">
      <alignment horizontal="right" vertical="top" wrapText="1"/>
    </xf>
    <xf numFmtId="43" fontId="12" fillId="0" borderId="35" xfId="61" applyFont="1" applyFill="1" applyBorder="1" applyAlignment="1">
      <alignment horizontal="right" vertical="top" wrapText="1"/>
    </xf>
    <xf numFmtId="43" fontId="12" fillId="0" borderId="17" xfId="61" applyFont="1" applyBorder="1" applyAlignment="1">
      <alignment horizontal="right" vertical="top" wrapText="1"/>
    </xf>
    <xf numFmtId="43" fontId="12" fillId="33" borderId="36" xfId="0" applyNumberFormat="1" applyFont="1" applyFill="1" applyBorder="1" applyAlignment="1">
      <alignment horizontal="right" vertical="top" wrapText="1"/>
    </xf>
    <xf numFmtId="43" fontId="13" fillId="37" borderId="36" xfId="61" applyFont="1" applyFill="1" applyBorder="1" applyAlignment="1">
      <alignment horizontal="right" vertical="top" wrapText="1"/>
    </xf>
    <xf numFmtId="4" fontId="13" fillId="33" borderId="36" xfId="61" applyNumberFormat="1" applyFont="1" applyFill="1" applyBorder="1" applyAlignment="1">
      <alignment horizontal="right" vertical="top" wrapText="1"/>
    </xf>
    <xf numFmtId="43" fontId="12" fillId="0" borderId="35" xfId="61" applyFont="1" applyBorder="1" applyAlignment="1">
      <alignment horizontal="center" vertical="top" wrapText="1"/>
    </xf>
    <xf numFmtId="43" fontId="13" fillId="33" borderId="36" xfId="61" applyFont="1" applyFill="1" applyBorder="1" applyAlignment="1">
      <alignment horizontal="center" vertical="top" wrapText="1"/>
    </xf>
    <xf numFmtId="43" fontId="13" fillId="33" borderId="36" xfId="61" applyNumberFormat="1" applyFont="1" applyFill="1" applyBorder="1" applyAlignment="1">
      <alignment horizontal="right" vertical="top" wrapText="1"/>
    </xf>
    <xf numFmtId="0" fontId="12" fillId="0" borderId="36" xfId="0" applyFont="1" applyBorder="1" applyAlignment="1">
      <alignment horizontal="right" vertical="top" wrapText="1"/>
    </xf>
    <xf numFmtId="43" fontId="13" fillId="0" borderId="36" xfId="61" applyFont="1" applyFill="1" applyBorder="1" applyAlignment="1">
      <alignment horizontal="right" vertical="top" wrapText="1"/>
    </xf>
    <xf numFmtId="43" fontId="12" fillId="0" borderId="36" xfId="61" applyFont="1" applyBorder="1" applyAlignment="1">
      <alignment horizontal="right" vertical="top" wrapText="1"/>
    </xf>
    <xf numFmtId="43" fontId="13" fillId="0" borderId="36" xfId="61" applyFont="1" applyBorder="1" applyAlignment="1">
      <alignment horizontal="right" vertical="top" wrapText="1"/>
    </xf>
    <xf numFmtId="4" fontId="12" fillId="0" borderId="36" xfId="0" applyNumberFormat="1" applyFont="1" applyBorder="1" applyAlignment="1">
      <alignment horizontal="right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4" fontId="13" fillId="37" borderId="38" xfId="0" applyNumberFormat="1" applyFont="1" applyFill="1" applyBorder="1" applyAlignment="1">
      <alignment horizontal="right" vertical="top" wrapText="1"/>
    </xf>
    <xf numFmtId="0" fontId="12" fillId="0" borderId="38" xfId="0" applyFont="1" applyBorder="1" applyAlignment="1">
      <alignment horizontal="center" vertical="top" wrapText="1"/>
    </xf>
    <xf numFmtId="4" fontId="13" fillId="36" borderId="38" xfId="0" applyNumberFormat="1" applyFont="1" applyFill="1" applyBorder="1" applyAlignment="1">
      <alignment horizontal="right" vertical="top" wrapText="1"/>
    </xf>
    <xf numFmtId="0" fontId="12" fillId="35" borderId="37" xfId="0" applyFont="1" applyFill="1" applyBorder="1" applyAlignment="1">
      <alignment horizontal="right" vertical="top" wrapText="1"/>
    </xf>
    <xf numFmtId="4" fontId="12" fillId="35" borderId="37" xfId="0" applyNumberFormat="1" applyFont="1" applyFill="1" applyBorder="1" applyAlignment="1">
      <alignment horizontal="right" vertical="top" wrapText="1"/>
    </xf>
    <xf numFmtId="4" fontId="13" fillId="35" borderId="37" xfId="0" applyNumberFormat="1" applyFont="1" applyFill="1" applyBorder="1" applyAlignment="1">
      <alignment horizontal="right" vertical="top" wrapText="1"/>
    </xf>
    <xf numFmtId="43" fontId="14" fillId="0" borderId="37" xfId="61" applyFont="1" applyBorder="1" applyAlignment="1">
      <alignment horizontal="right" vertical="top" wrapText="1"/>
    </xf>
    <xf numFmtId="43" fontId="14" fillId="36" borderId="38" xfId="61" applyFont="1" applyFill="1" applyBorder="1" applyAlignment="1">
      <alignment horizontal="right" vertical="top" wrapText="1"/>
    </xf>
    <xf numFmtId="43" fontId="12" fillId="0" borderId="37" xfId="61" applyFont="1" applyBorder="1" applyAlignment="1">
      <alignment horizontal="right" vertical="top" wrapText="1"/>
    </xf>
    <xf numFmtId="43" fontId="13" fillId="33" borderId="38" xfId="61" applyFont="1" applyFill="1" applyBorder="1" applyAlignment="1">
      <alignment horizontal="right" vertical="top" wrapText="1"/>
    </xf>
    <xf numFmtId="43" fontId="13" fillId="34" borderId="37" xfId="61" applyFont="1" applyFill="1" applyBorder="1" applyAlignment="1">
      <alignment horizontal="right" vertical="top" wrapText="1"/>
    </xf>
    <xf numFmtId="43" fontId="15" fillId="0" borderId="38" xfId="61" applyFont="1" applyBorder="1" applyAlignment="1">
      <alignment horizontal="right" vertical="top" wrapText="1"/>
    </xf>
    <xf numFmtId="0" fontId="12" fillId="0" borderId="37" xfId="0" applyFont="1" applyBorder="1" applyAlignment="1">
      <alignment horizontal="center" vertical="top" wrapText="1"/>
    </xf>
    <xf numFmtId="43" fontId="13" fillId="33" borderId="37" xfId="61" applyFont="1" applyFill="1" applyBorder="1" applyAlignment="1">
      <alignment horizontal="right" vertical="top" wrapText="1"/>
    </xf>
    <xf numFmtId="43" fontId="13" fillId="35" borderId="37" xfId="61" applyFont="1" applyFill="1" applyBorder="1" applyAlignment="1">
      <alignment horizontal="right" vertical="top" wrapText="1"/>
    </xf>
    <xf numFmtId="43" fontId="12" fillId="0" borderId="38" xfId="61" applyFont="1" applyBorder="1" applyAlignment="1">
      <alignment horizontal="right" vertical="top" wrapText="1"/>
    </xf>
    <xf numFmtId="0" fontId="12" fillId="0" borderId="37" xfId="0" applyFont="1" applyBorder="1" applyAlignment="1">
      <alignment horizontal="right" vertical="top" wrapText="1"/>
    </xf>
    <xf numFmtId="4" fontId="12" fillId="0" borderId="37" xfId="0" applyNumberFormat="1" applyFont="1" applyBorder="1" applyAlignment="1">
      <alignment horizontal="right" vertical="top" wrapText="1"/>
    </xf>
    <xf numFmtId="43" fontId="12" fillId="33" borderId="38" xfId="61" applyFont="1" applyFill="1" applyBorder="1" applyAlignment="1">
      <alignment horizontal="right" vertical="top" wrapText="1"/>
    </xf>
    <xf numFmtId="43" fontId="12" fillId="35" borderId="38" xfId="61" applyFont="1" applyFill="1" applyBorder="1" applyAlignment="1">
      <alignment horizontal="right" vertical="top" wrapText="1"/>
    </xf>
    <xf numFmtId="43" fontId="12" fillId="35" borderId="38" xfId="0" applyNumberFormat="1" applyFont="1" applyFill="1" applyBorder="1" applyAlignment="1">
      <alignment horizontal="center" vertical="top" wrapText="1"/>
    </xf>
    <xf numFmtId="43" fontId="12" fillId="33" borderId="37" xfId="61" applyFont="1" applyFill="1" applyBorder="1" applyAlignment="1">
      <alignment horizontal="right" vertical="top" wrapText="1"/>
    </xf>
    <xf numFmtId="43" fontId="12" fillId="35" borderId="37" xfId="61" applyFont="1" applyFill="1" applyBorder="1" applyAlignment="1">
      <alignment horizontal="right" vertical="top" wrapText="1"/>
    </xf>
    <xf numFmtId="43" fontId="12" fillId="37" borderId="38" xfId="61" applyFont="1" applyFill="1" applyBorder="1" applyAlignment="1">
      <alignment horizontal="right" vertical="top" wrapText="1"/>
    </xf>
    <xf numFmtId="43" fontId="12" fillId="0" borderId="37" xfId="61" applyFont="1" applyFill="1" applyBorder="1" applyAlignment="1">
      <alignment horizontal="right" vertical="top" wrapText="1"/>
    </xf>
    <xf numFmtId="43" fontId="12" fillId="0" borderId="12" xfId="61" applyFont="1" applyBorder="1" applyAlignment="1">
      <alignment horizontal="right" vertical="top" wrapText="1"/>
    </xf>
    <xf numFmtId="43" fontId="12" fillId="33" borderId="38" xfId="0" applyNumberFormat="1" applyFont="1" applyFill="1" applyBorder="1" applyAlignment="1">
      <alignment horizontal="right" vertical="top" wrapText="1"/>
    </xf>
    <xf numFmtId="43" fontId="13" fillId="37" borderId="38" xfId="61" applyFont="1" applyFill="1" applyBorder="1" applyAlignment="1">
      <alignment horizontal="right" vertical="top" wrapText="1"/>
    </xf>
    <xf numFmtId="4" fontId="13" fillId="33" borderId="38" xfId="61" applyNumberFormat="1" applyFont="1" applyFill="1" applyBorder="1" applyAlignment="1">
      <alignment horizontal="right" vertical="top" wrapText="1"/>
    </xf>
    <xf numFmtId="43" fontId="12" fillId="0" borderId="37" xfId="61" applyFont="1" applyBorder="1" applyAlignment="1">
      <alignment horizontal="center" vertical="top" wrapText="1"/>
    </xf>
    <xf numFmtId="43" fontId="13" fillId="33" borderId="38" xfId="61" applyFont="1" applyFill="1" applyBorder="1" applyAlignment="1">
      <alignment horizontal="center" vertical="top" wrapText="1"/>
    </xf>
    <xf numFmtId="43" fontId="13" fillId="33" borderId="38" xfId="61" applyNumberFormat="1" applyFont="1" applyFill="1" applyBorder="1" applyAlignment="1">
      <alignment horizontal="right" vertical="top" wrapText="1"/>
    </xf>
    <xf numFmtId="0" fontId="12" fillId="0" borderId="38" xfId="0" applyFont="1" applyBorder="1" applyAlignment="1">
      <alignment horizontal="right" vertical="top" wrapText="1"/>
    </xf>
    <xf numFmtId="43" fontId="15" fillId="0" borderId="38" xfId="61" applyFont="1" applyFill="1" applyBorder="1" applyAlignment="1">
      <alignment horizontal="right" vertical="top" wrapText="1"/>
    </xf>
    <xf numFmtId="43" fontId="13" fillId="0" borderId="38" xfId="61" applyFont="1" applyFill="1" applyBorder="1" applyAlignment="1">
      <alignment horizontal="right" vertical="top" wrapText="1"/>
    </xf>
    <xf numFmtId="43" fontId="12" fillId="0" borderId="38" xfId="61" applyFont="1" applyBorder="1" applyAlignment="1">
      <alignment horizontal="right" vertical="top" wrapText="1"/>
    </xf>
    <xf numFmtId="43" fontId="15" fillId="0" borderId="38" xfId="61" applyFont="1" applyBorder="1" applyAlignment="1">
      <alignment horizontal="right" vertical="top" wrapText="1"/>
    </xf>
    <xf numFmtId="4" fontId="12" fillId="0" borderId="38" xfId="0" applyNumberFormat="1" applyFont="1" applyBorder="1" applyAlignment="1">
      <alignment horizontal="right" vertical="top" wrapText="1"/>
    </xf>
    <xf numFmtId="43" fontId="12" fillId="35" borderId="39" xfId="0" applyNumberFormat="1" applyFont="1" applyFill="1" applyBorder="1" applyAlignment="1">
      <alignment horizontal="center" vertical="top" wrapText="1"/>
    </xf>
    <xf numFmtId="0" fontId="3" fillId="0" borderId="38" xfId="0" applyFont="1" applyBorder="1" applyAlignment="1">
      <alignment vertical="top" wrapText="1"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3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4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36" xfId="0" applyFont="1" applyFill="1" applyBorder="1" applyAlignment="1">
      <alignment/>
    </xf>
    <xf numFmtId="43" fontId="13" fillId="35" borderId="36" xfId="61" applyFont="1" applyFill="1" applyBorder="1" applyAlignment="1">
      <alignment horizontal="right" vertical="top" wrapText="1"/>
    </xf>
    <xf numFmtId="43" fontId="13" fillId="35" borderId="38" xfId="61" applyFont="1" applyFill="1" applyBorder="1" applyAlignment="1">
      <alignment horizontal="right" vertical="top" wrapText="1"/>
    </xf>
    <xf numFmtId="0" fontId="12" fillId="35" borderId="11" xfId="0" applyFont="1" applyFill="1" applyBorder="1" applyAlignment="1">
      <alignment horizontal="left" vertical="top" wrapText="1"/>
    </xf>
    <xf numFmtId="43" fontId="12" fillId="35" borderId="11" xfId="0" applyNumberFormat="1" applyFont="1" applyFill="1" applyBorder="1" applyAlignment="1">
      <alignment horizontal="center" vertical="top" wrapText="1"/>
    </xf>
    <xf numFmtId="43" fontId="12" fillId="35" borderId="35" xfId="0" applyNumberFormat="1" applyFont="1" applyFill="1" applyBorder="1" applyAlignment="1">
      <alignment horizontal="center" vertical="top" wrapText="1"/>
    </xf>
    <xf numFmtId="43" fontId="12" fillId="35" borderId="42" xfId="0" applyNumberFormat="1" applyFont="1" applyFill="1" applyBorder="1" applyAlignment="1">
      <alignment horizontal="center" vertical="top" wrapText="1"/>
    </xf>
    <xf numFmtId="43" fontId="12" fillId="35" borderId="43" xfId="0" applyNumberFormat="1" applyFont="1" applyFill="1" applyBorder="1" applyAlignment="1">
      <alignment horizontal="center" vertical="top" wrapText="1"/>
    </xf>
    <xf numFmtId="43" fontId="12" fillId="35" borderId="22" xfId="0" applyNumberFormat="1" applyFont="1" applyFill="1" applyBorder="1" applyAlignment="1">
      <alignment horizontal="center" vertical="top" wrapText="1"/>
    </xf>
    <xf numFmtId="43" fontId="12" fillId="35" borderId="0" xfId="0" applyNumberFormat="1" applyFont="1" applyFill="1" applyBorder="1" applyAlignment="1">
      <alignment horizontal="center" vertical="top" wrapText="1"/>
    </xf>
    <xf numFmtId="43" fontId="14" fillId="35" borderId="0" xfId="0" applyNumberFormat="1" applyFont="1" applyFill="1" applyBorder="1" applyAlignment="1">
      <alignment horizontal="center" vertical="top" wrapText="1"/>
    </xf>
    <xf numFmtId="43" fontId="12" fillId="35" borderId="37" xfId="0" applyNumberFormat="1" applyFont="1" applyFill="1" applyBorder="1" applyAlignment="1">
      <alignment horizontal="center" vertical="top" wrapText="1"/>
    </xf>
    <xf numFmtId="1" fontId="12" fillId="35" borderId="11" xfId="0" applyNumberFormat="1" applyFont="1" applyFill="1" applyBorder="1" applyAlignment="1">
      <alignment horizontal="right" vertical="top" wrapText="1"/>
    </xf>
    <xf numFmtId="0" fontId="3" fillId="35" borderId="11" xfId="0" applyFont="1" applyFill="1" applyBorder="1" applyAlignment="1">
      <alignment horizontal="left" vertical="top" wrapText="1"/>
    </xf>
    <xf numFmtId="43" fontId="12" fillId="35" borderId="36" xfId="0" applyNumberFormat="1" applyFont="1" applyFill="1" applyBorder="1" applyAlignment="1">
      <alignment horizontal="center" vertical="top" wrapText="1"/>
    </xf>
    <xf numFmtId="0" fontId="3" fillId="37" borderId="38" xfId="0" applyFont="1" applyFill="1" applyBorder="1" applyAlignment="1">
      <alignment vertical="top" wrapText="1"/>
    </xf>
    <xf numFmtId="0" fontId="3" fillId="0" borderId="38" xfId="0" applyFont="1" applyBorder="1" applyAlignment="1">
      <alignment horizontal="left" vertical="top" wrapText="1"/>
    </xf>
    <xf numFmtId="0" fontId="3" fillId="36" borderId="38" xfId="0" applyFont="1" applyFill="1" applyBorder="1" applyAlignment="1">
      <alignment horizontal="left" vertical="top" wrapText="1"/>
    </xf>
    <xf numFmtId="0" fontId="3" fillId="33" borderId="38" xfId="0" applyFont="1" applyFill="1" applyBorder="1" applyAlignment="1">
      <alignment horizontal="left" vertical="top" wrapText="1"/>
    </xf>
    <xf numFmtId="0" fontId="3" fillId="35" borderId="38" xfId="0" applyFont="1" applyFill="1" applyBorder="1" applyAlignment="1">
      <alignment horizontal="left" vertical="top" wrapText="1"/>
    </xf>
    <xf numFmtId="0" fontId="4" fillId="33" borderId="38" xfId="0" applyFont="1" applyFill="1" applyBorder="1" applyAlignment="1">
      <alignment horizontal="left" vertical="top" wrapText="1"/>
    </xf>
    <xf numFmtId="0" fontId="4" fillId="35" borderId="38" xfId="0" applyFont="1" applyFill="1" applyBorder="1" applyAlignment="1">
      <alignment horizontal="left" vertical="top" wrapText="1"/>
    </xf>
    <xf numFmtId="0" fontId="4" fillId="0" borderId="38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3" fillId="0" borderId="37" xfId="0" applyFont="1" applyBorder="1" applyAlignment="1">
      <alignment horizontal="left" vertical="top" wrapText="1"/>
    </xf>
    <xf numFmtId="0" fontId="3" fillId="33" borderId="37" xfId="0" applyFont="1" applyFill="1" applyBorder="1" applyAlignment="1">
      <alignment horizontal="left" vertical="top" wrapText="1"/>
    </xf>
    <xf numFmtId="0" fontId="3" fillId="37" borderId="38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4" fillId="37" borderId="38" xfId="0" applyFont="1" applyFill="1" applyBorder="1" applyAlignment="1">
      <alignment horizontal="left" vertical="top" wrapText="1"/>
    </xf>
    <xf numFmtId="0" fontId="12" fillId="0" borderId="38" xfId="0" applyFont="1" applyBorder="1" applyAlignment="1">
      <alignment horizontal="left" vertical="top" wrapText="1"/>
    </xf>
    <xf numFmtId="0" fontId="4" fillId="0" borderId="38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center" vertical="top" wrapText="1"/>
    </xf>
    <xf numFmtId="4" fontId="12" fillId="35" borderId="10" xfId="0" applyNumberFormat="1" applyFont="1" applyFill="1" applyBorder="1" applyAlignment="1">
      <alignment horizontal="center" vertical="top" wrapText="1"/>
    </xf>
    <xf numFmtId="43" fontId="12" fillId="35" borderId="10" xfId="61" applyFont="1" applyFill="1" applyBorder="1" applyAlignment="1">
      <alignment horizontal="center" vertical="top" wrapText="1"/>
    </xf>
    <xf numFmtId="43" fontId="13" fillId="35" borderId="10" xfId="61" applyFont="1" applyFill="1" applyBorder="1" applyAlignment="1">
      <alignment horizontal="right" vertical="top" wrapText="1"/>
    </xf>
    <xf numFmtId="43" fontId="12" fillId="35" borderId="10" xfId="61" applyFont="1" applyFill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38" xfId="0" applyFont="1" applyBorder="1" applyAlignment="1">
      <alignment/>
    </xf>
    <xf numFmtId="43" fontId="3" fillId="0" borderId="11" xfId="61" applyFont="1" applyBorder="1" applyAlignment="1">
      <alignment horizontal="right" vertical="top" wrapText="1"/>
    </xf>
    <xf numFmtId="43" fontId="3" fillId="36" borderId="10" xfId="61" applyFont="1" applyFill="1" applyBorder="1" applyAlignment="1">
      <alignment horizontal="right" vertical="top" wrapText="1"/>
    </xf>
    <xf numFmtId="43" fontId="4" fillId="12" borderId="38" xfId="61" applyFont="1" applyFill="1" applyBorder="1" applyAlignment="1">
      <alignment horizontal="right" vertical="top" wrapText="1"/>
    </xf>
    <xf numFmtId="43" fontId="4" fillId="12" borderId="10" xfId="61" applyFont="1" applyFill="1" applyBorder="1" applyAlignment="1">
      <alignment horizontal="right" vertical="top" wrapText="1"/>
    </xf>
    <xf numFmtId="43" fontId="13" fillId="39" borderId="38" xfId="61" applyFont="1" applyFill="1" applyBorder="1" applyAlignment="1">
      <alignment horizontal="right" vertical="top" wrapText="1"/>
    </xf>
    <xf numFmtId="0" fontId="13" fillId="0" borderId="36" xfId="0" applyFont="1" applyFill="1" applyBorder="1" applyAlignment="1">
      <alignment vertical="top" wrapText="1"/>
    </xf>
    <xf numFmtId="0" fontId="11" fillId="0" borderId="38" xfId="0" applyFont="1" applyBorder="1" applyAlignment="1">
      <alignment vertical="top" wrapText="1"/>
    </xf>
    <xf numFmtId="0" fontId="12" fillId="0" borderId="38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2" fillId="0" borderId="16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PageLayoutView="0" workbookViewId="0" topLeftCell="A1">
      <pane ySplit="7" topLeftCell="A167" activePane="bottomLeft" state="frozen"/>
      <selection pane="topLeft" activeCell="A1" sqref="A1"/>
      <selection pane="bottomLeft" activeCell="D33" sqref="D33"/>
    </sheetView>
  </sheetViews>
  <sheetFormatPr defaultColWidth="9.140625" defaultRowHeight="12.75"/>
  <cols>
    <col min="1" max="1" width="6.7109375" style="5" customWidth="1"/>
    <col min="2" max="2" width="25.00390625" style="0" customWidth="1"/>
    <col min="3" max="3" width="10.00390625" style="5" customWidth="1"/>
    <col min="4" max="4" width="10.8515625" style="5" customWidth="1"/>
    <col min="5" max="6" width="9.57421875" style="5" customWidth="1"/>
    <col min="7" max="8" width="9.28125" style="5" customWidth="1"/>
    <col min="9" max="14" width="8.421875" style="5" customWidth="1"/>
    <col min="15" max="15" width="25.00390625" style="5" customWidth="1"/>
    <col min="16" max="16" width="9.57421875" style="5" customWidth="1"/>
    <col min="17" max="17" width="9.7109375" style="5" customWidth="1"/>
    <col min="18" max="18" width="8.7109375" style="5" customWidth="1"/>
    <col min="19" max="19" width="11.140625" style="23" customWidth="1"/>
    <col min="20" max="20" width="5.28125" style="23" customWidth="1"/>
    <col min="21" max="21" width="7.00390625" style="23" customWidth="1"/>
  </cols>
  <sheetData>
    <row r="1" spans="1:26" ht="15.75">
      <c r="A1" s="20"/>
      <c r="B1" s="342" t="s">
        <v>117</v>
      </c>
      <c r="C1" s="343"/>
      <c r="D1" s="343"/>
      <c r="E1" s="21">
        <v>491</v>
      </c>
      <c r="F1" s="21"/>
      <c r="O1" s="279" t="s">
        <v>198</v>
      </c>
      <c r="P1" s="342" t="s">
        <v>199</v>
      </c>
      <c r="Q1" s="343"/>
      <c r="R1" s="343"/>
      <c r="S1" s="21"/>
      <c r="T1" s="21"/>
      <c r="U1" s="5"/>
      <c r="V1" s="5"/>
      <c r="W1" s="5"/>
      <c r="X1" s="5"/>
      <c r="Y1" s="5"/>
      <c r="Z1" s="5"/>
    </row>
    <row r="2" spans="2:26" ht="15.75">
      <c r="B2" s="1" t="s">
        <v>0</v>
      </c>
      <c r="C2" s="20"/>
      <c r="J2" s="76" t="s">
        <v>124</v>
      </c>
      <c r="K2" s="76"/>
      <c r="L2" s="23"/>
      <c r="O2" s="279" t="s">
        <v>0</v>
      </c>
      <c r="P2" s="1"/>
      <c r="Q2" s="20"/>
      <c r="S2" s="5"/>
      <c r="T2" s="5"/>
      <c r="U2" s="5"/>
      <c r="V2" s="5"/>
      <c r="W2" s="5"/>
      <c r="X2" s="76" t="s">
        <v>124</v>
      </c>
      <c r="Y2" s="76"/>
      <c r="Z2" s="23"/>
    </row>
    <row r="3" spans="1:26" ht="12.75">
      <c r="A3" s="59"/>
      <c r="J3" s="2">
        <v>19038</v>
      </c>
      <c r="K3" s="2"/>
      <c r="L3" s="23"/>
      <c r="P3"/>
      <c r="S3" s="5"/>
      <c r="T3" s="5"/>
      <c r="U3" s="5"/>
      <c r="V3" s="5"/>
      <c r="W3" s="5"/>
      <c r="X3" s="2">
        <v>19038</v>
      </c>
      <c r="Y3" s="2"/>
      <c r="Z3" s="23"/>
    </row>
    <row r="4" spans="1:26" ht="18">
      <c r="A4" s="59" t="s">
        <v>123</v>
      </c>
      <c r="B4" t="s">
        <v>1</v>
      </c>
      <c r="C4" s="344" t="s">
        <v>100</v>
      </c>
      <c r="D4" s="343"/>
      <c r="E4" s="7" t="s">
        <v>206</v>
      </c>
      <c r="F4" s="7"/>
      <c r="G4" s="8">
        <v>2019</v>
      </c>
      <c r="H4" s="8"/>
      <c r="I4" s="22"/>
      <c r="J4" s="2" t="s">
        <v>138</v>
      </c>
      <c r="K4" s="2"/>
      <c r="L4" s="169" t="s">
        <v>172</v>
      </c>
      <c r="M4" s="22"/>
      <c r="N4" s="22"/>
      <c r="O4" s="280" t="s">
        <v>200</v>
      </c>
      <c r="P4" s="279" t="s">
        <v>206</v>
      </c>
      <c r="Q4" s="344">
        <v>2019</v>
      </c>
      <c r="R4" s="343"/>
      <c r="S4" s="7"/>
      <c r="T4" s="7"/>
      <c r="U4" s="8"/>
      <c r="V4" s="8"/>
      <c r="W4" s="22"/>
      <c r="X4" s="2" t="s">
        <v>138</v>
      </c>
      <c r="Y4" s="2"/>
      <c r="Z4" s="169" t="s">
        <v>172</v>
      </c>
    </row>
    <row r="5" spans="1:26" ht="13.5" thickBot="1">
      <c r="A5" s="59" t="s">
        <v>1</v>
      </c>
      <c r="P5"/>
      <c r="S5" s="5"/>
      <c r="T5" s="5"/>
      <c r="U5" s="5"/>
      <c r="V5" s="5"/>
      <c r="W5" s="5"/>
      <c r="X5" s="5"/>
      <c r="Y5" s="5"/>
      <c r="Z5" s="5"/>
    </row>
    <row r="6" spans="1:21" ht="13.5" thickBot="1">
      <c r="A6" s="347" t="s">
        <v>2</v>
      </c>
      <c r="B6" s="339" t="s">
        <v>3</v>
      </c>
      <c r="C6" s="24" t="s">
        <v>4</v>
      </c>
      <c r="D6" s="67" t="s">
        <v>5</v>
      </c>
      <c r="E6" s="176" t="s">
        <v>174</v>
      </c>
      <c r="F6" s="177" t="s">
        <v>175</v>
      </c>
      <c r="G6" s="148" t="s">
        <v>101</v>
      </c>
      <c r="H6" s="67" t="s">
        <v>101</v>
      </c>
      <c r="I6" s="24" t="s">
        <v>173</v>
      </c>
      <c r="J6" s="67" t="s">
        <v>101</v>
      </c>
      <c r="K6" s="190" t="s">
        <v>101</v>
      </c>
      <c r="L6" s="26" t="s">
        <v>101</v>
      </c>
      <c r="M6" s="88" t="s">
        <v>101</v>
      </c>
      <c r="N6" s="338" t="s">
        <v>2</v>
      </c>
      <c r="O6" s="339" t="s">
        <v>3</v>
      </c>
      <c r="P6" s="187" t="s">
        <v>6</v>
      </c>
      <c r="Q6" s="187" t="s">
        <v>7</v>
      </c>
      <c r="R6" s="170"/>
      <c r="S6" s="68" t="s">
        <v>8</v>
      </c>
      <c r="T6" s="99" t="s">
        <v>9</v>
      </c>
      <c r="U6" s="99" t="s">
        <v>9</v>
      </c>
    </row>
    <row r="7" spans="1:21" ht="13.5" customHeight="1" thickBot="1">
      <c r="A7" s="347"/>
      <c r="B7" s="340"/>
      <c r="C7" s="25" t="s">
        <v>209</v>
      </c>
      <c r="D7" s="147" t="s">
        <v>210</v>
      </c>
      <c r="E7" s="150">
        <v>411</v>
      </c>
      <c r="F7" s="151">
        <v>466</v>
      </c>
      <c r="G7" s="150">
        <v>122</v>
      </c>
      <c r="H7" s="151">
        <v>41</v>
      </c>
      <c r="I7" s="160">
        <v>467</v>
      </c>
      <c r="J7" s="189">
        <v>11</v>
      </c>
      <c r="K7" s="191">
        <v>4602</v>
      </c>
      <c r="L7" s="26">
        <v>21</v>
      </c>
      <c r="M7" s="88">
        <v>15</v>
      </c>
      <c r="N7" s="338"/>
      <c r="O7" s="340"/>
      <c r="P7" s="160">
        <v>35</v>
      </c>
      <c r="Q7" s="179">
        <v>22</v>
      </c>
      <c r="R7" s="188">
        <v>511</v>
      </c>
      <c r="S7" s="178" t="s">
        <v>203</v>
      </c>
      <c r="T7" s="48" t="s">
        <v>204</v>
      </c>
      <c r="U7" s="69" t="s">
        <v>205</v>
      </c>
    </row>
    <row r="8" spans="1:21" ht="15" customHeight="1">
      <c r="A8" s="3"/>
      <c r="B8" s="11" t="s">
        <v>102</v>
      </c>
      <c r="C8" s="9"/>
      <c r="D8" s="9"/>
      <c r="E8" s="15"/>
      <c r="F8" s="15"/>
      <c r="G8" s="15"/>
      <c r="H8" s="15"/>
      <c r="I8" s="15"/>
      <c r="J8" s="15"/>
      <c r="K8" s="198"/>
      <c r="L8" s="9"/>
      <c r="M8" s="323"/>
      <c r="N8" s="277"/>
      <c r="O8" s="11" t="s">
        <v>102</v>
      </c>
      <c r="P8" s="236"/>
      <c r="Q8" s="15"/>
      <c r="R8" s="15"/>
      <c r="S8" s="26"/>
      <c r="T8" s="49"/>
      <c r="U8" s="26"/>
    </row>
    <row r="9" spans="1:21" ht="12.75" customHeight="1">
      <c r="A9" s="3">
        <v>63414</v>
      </c>
      <c r="B9" s="26" t="s">
        <v>152</v>
      </c>
      <c r="C9" s="9"/>
      <c r="D9" s="9"/>
      <c r="E9" s="9"/>
      <c r="F9" s="9"/>
      <c r="G9" s="9"/>
      <c r="H9" s="9"/>
      <c r="I9" s="9"/>
      <c r="J9" s="9"/>
      <c r="K9" s="199"/>
      <c r="L9" s="9"/>
      <c r="M9" s="323"/>
      <c r="N9" s="277">
        <v>63414</v>
      </c>
      <c r="O9" s="26" t="s">
        <v>152</v>
      </c>
      <c r="P9" s="237"/>
      <c r="Q9" s="9"/>
      <c r="R9" s="9"/>
      <c r="S9" s="26">
        <v>0</v>
      </c>
      <c r="T9" s="50">
        <f>IF(C9&lt;&gt;0,D9/C9*100,0)</f>
        <v>0</v>
      </c>
      <c r="U9" s="50">
        <f aca="true" t="shared" si="0" ref="U9:U18">IF(S9&lt;&gt;0,D9/S9*100,0)</f>
        <v>0</v>
      </c>
    </row>
    <row r="10" spans="1:21" ht="12" customHeight="1">
      <c r="A10" s="109">
        <v>634</v>
      </c>
      <c r="B10" s="110" t="s">
        <v>153</v>
      </c>
      <c r="C10" s="114">
        <f>C9</f>
        <v>0</v>
      </c>
      <c r="D10" s="114">
        <f aca="true" t="shared" si="1" ref="D10:S10">D9</f>
        <v>0</v>
      </c>
      <c r="E10" s="114">
        <f t="shared" si="1"/>
        <v>0</v>
      </c>
      <c r="F10" s="114">
        <f t="shared" si="1"/>
        <v>0</v>
      </c>
      <c r="G10" s="114">
        <f t="shared" si="1"/>
        <v>0</v>
      </c>
      <c r="H10" s="114"/>
      <c r="I10" s="114">
        <f t="shared" si="1"/>
        <v>0</v>
      </c>
      <c r="J10" s="114">
        <f t="shared" si="1"/>
        <v>0</v>
      </c>
      <c r="K10" s="200">
        <f t="shared" si="1"/>
        <v>0</v>
      </c>
      <c r="L10" s="114">
        <f t="shared" si="1"/>
        <v>0</v>
      </c>
      <c r="M10" s="114">
        <f t="shared" si="1"/>
        <v>0</v>
      </c>
      <c r="N10" s="307">
        <v>634</v>
      </c>
      <c r="O10" s="110" t="s">
        <v>153</v>
      </c>
      <c r="P10" s="238">
        <f t="shared" si="1"/>
        <v>0</v>
      </c>
      <c r="Q10" s="114">
        <f t="shared" si="1"/>
        <v>0</v>
      </c>
      <c r="R10" s="114">
        <f t="shared" si="1"/>
        <v>0</v>
      </c>
      <c r="S10" s="114">
        <f t="shared" si="1"/>
        <v>0</v>
      </c>
      <c r="T10" s="111">
        <f>IF(C10&lt;&gt;0,D10/C10*100,0)</f>
        <v>0</v>
      </c>
      <c r="U10" s="111">
        <f t="shared" si="0"/>
        <v>0</v>
      </c>
    </row>
    <row r="11" spans="1:21" ht="12.75" customHeight="1">
      <c r="A11" s="10">
        <v>63612</v>
      </c>
      <c r="B11" s="91" t="s">
        <v>150</v>
      </c>
      <c r="C11" s="34">
        <v>2190755.37</v>
      </c>
      <c r="D11" s="34">
        <v>2124085.55</v>
      </c>
      <c r="E11" s="34">
        <v>2124085.55</v>
      </c>
      <c r="F11" s="34"/>
      <c r="G11" s="26"/>
      <c r="H11" s="26"/>
      <c r="I11" s="26"/>
      <c r="J11" s="26"/>
      <c r="K11" s="201"/>
      <c r="L11" s="26"/>
      <c r="M11" s="88"/>
      <c r="N11" s="308">
        <v>63612</v>
      </c>
      <c r="O11" s="91" t="s">
        <v>150</v>
      </c>
      <c r="P11" s="239"/>
      <c r="Q11" s="26"/>
      <c r="R11" s="26"/>
      <c r="S11" s="34">
        <v>4606760</v>
      </c>
      <c r="T11" s="50">
        <f>IF(C11&lt;&gt;0,D11/C11*100,0)</f>
        <v>96.95676564745793</v>
      </c>
      <c r="U11" s="50">
        <f t="shared" si="0"/>
        <v>46.108014092333875</v>
      </c>
    </row>
    <row r="12" spans="1:21" ht="15" customHeight="1">
      <c r="A12" s="10">
        <v>63622</v>
      </c>
      <c r="B12" s="91" t="s">
        <v>208</v>
      </c>
      <c r="C12" s="34"/>
      <c r="D12" s="34">
        <v>24962.08</v>
      </c>
      <c r="E12" s="34">
        <v>24962.08</v>
      </c>
      <c r="F12" s="26"/>
      <c r="G12" s="26"/>
      <c r="H12" s="26"/>
      <c r="I12" s="26"/>
      <c r="J12" s="26"/>
      <c r="K12" s="201"/>
      <c r="L12" s="26"/>
      <c r="M12" s="88"/>
      <c r="N12" s="10">
        <v>63622</v>
      </c>
      <c r="O12" s="91" t="s">
        <v>208</v>
      </c>
      <c r="P12" s="239"/>
      <c r="Q12" s="26"/>
      <c r="R12" s="26"/>
      <c r="S12" s="34">
        <v>25000</v>
      </c>
      <c r="T12" s="50">
        <f>IF(C12&lt;&gt;0,D12/C12*100,0)</f>
        <v>0</v>
      </c>
      <c r="U12" s="50">
        <f t="shared" si="0"/>
        <v>99.84832</v>
      </c>
    </row>
    <row r="13" spans="1:21" ht="15" customHeight="1">
      <c r="A13" s="89">
        <v>636</v>
      </c>
      <c r="B13" s="92" t="s">
        <v>139</v>
      </c>
      <c r="C13" s="112">
        <f>C11+C12</f>
        <v>2190755.37</v>
      </c>
      <c r="D13" s="112">
        <f aca="true" t="shared" si="2" ref="D13:S13">D11+D12</f>
        <v>2149047.63</v>
      </c>
      <c r="E13" s="112">
        <f t="shared" si="2"/>
        <v>2149047.63</v>
      </c>
      <c r="F13" s="112">
        <f t="shared" si="2"/>
        <v>0</v>
      </c>
      <c r="G13" s="112">
        <f t="shared" si="2"/>
        <v>0</v>
      </c>
      <c r="H13" s="112">
        <f t="shared" si="2"/>
        <v>0</v>
      </c>
      <c r="I13" s="112">
        <f t="shared" si="2"/>
        <v>0</v>
      </c>
      <c r="J13" s="112">
        <f t="shared" si="2"/>
        <v>0</v>
      </c>
      <c r="K13" s="202">
        <f t="shared" si="2"/>
        <v>0</v>
      </c>
      <c r="L13" s="112">
        <f t="shared" si="2"/>
        <v>0</v>
      </c>
      <c r="M13" s="112">
        <f t="shared" si="2"/>
        <v>0</v>
      </c>
      <c r="N13" s="309">
        <v>636</v>
      </c>
      <c r="O13" s="92" t="s">
        <v>139</v>
      </c>
      <c r="P13" s="240">
        <f t="shared" si="2"/>
        <v>0</v>
      </c>
      <c r="Q13" s="112">
        <f t="shared" si="2"/>
        <v>0</v>
      </c>
      <c r="R13" s="112">
        <f t="shared" si="2"/>
        <v>0</v>
      </c>
      <c r="S13" s="112">
        <f t="shared" si="2"/>
        <v>4631760</v>
      </c>
      <c r="T13" s="90">
        <f>IF(C13&lt;&gt;0,D13/C13*100,0)</f>
        <v>98.09619364301729</v>
      </c>
      <c r="U13" s="90">
        <f t="shared" si="0"/>
        <v>46.398078268304054</v>
      </c>
    </row>
    <row r="14" spans="1:21" ht="12.75">
      <c r="A14" s="10">
        <v>63811</v>
      </c>
      <c r="B14" s="26" t="s">
        <v>131</v>
      </c>
      <c r="C14" s="34">
        <v>2718.28</v>
      </c>
      <c r="D14" s="34"/>
      <c r="E14" s="26"/>
      <c r="F14" s="26"/>
      <c r="G14" s="26"/>
      <c r="H14" s="26"/>
      <c r="I14" s="26"/>
      <c r="J14" s="26"/>
      <c r="K14" s="201"/>
      <c r="L14" s="26"/>
      <c r="M14" s="88"/>
      <c r="N14" s="308">
        <v>63811</v>
      </c>
      <c r="O14" s="26" t="s">
        <v>131</v>
      </c>
      <c r="P14" s="239"/>
      <c r="Q14" s="26">
        <v>0</v>
      </c>
      <c r="R14" s="26"/>
      <c r="S14" s="34">
        <v>0</v>
      </c>
      <c r="T14" s="50">
        <f aca="true" t="shared" si="3" ref="T14:T54">IF(C14&lt;&gt;0,D14/C14*100,0)</f>
        <v>0</v>
      </c>
      <c r="U14" s="50">
        <f t="shared" si="0"/>
        <v>0</v>
      </c>
    </row>
    <row r="15" spans="1:21" ht="12.75">
      <c r="A15" s="10">
        <v>63814</v>
      </c>
      <c r="B15" s="168" t="s">
        <v>193</v>
      </c>
      <c r="C15" s="34"/>
      <c r="D15" s="34">
        <v>5858.7</v>
      </c>
      <c r="E15" s="26"/>
      <c r="F15" s="34">
        <v>5858.7</v>
      </c>
      <c r="G15" s="26"/>
      <c r="H15" s="26"/>
      <c r="I15" s="26"/>
      <c r="J15" s="26"/>
      <c r="K15" s="201"/>
      <c r="L15" s="26"/>
      <c r="M15" s="88"/>
      <c r="N15" s="308">
        <v>63814</v>
      </c>
      <c r="O15" s="168" t="s">
        <v>193</v>
      </c>
      <c r="P15" s="239"/>
      <c r="Q15" s="26"/>
      <c r="R15" s="26"/>
      <c r="S15" s="34">
        <v>12300</v>
      </c>
      <c r="T15" s="50">
        <f t="shared" si="3"/>
        <v>0</v>
      </c>
      <c r="U15" s="50">
        <f t="shared" si="0"/>
        <v>47.63170731707317</v>
      </c>
    </row>
    <row r="16" spans="1:21" ht="12.75">
      <c r="A16" s="12">
        <v>638</v>
      </c>
      <c r="B16" s="115" t="s">
        <v>137</v>
      </c>
      <c r="C16" s="114">
        <f>C14+C15</f>
        <v>2718.28</v>
      </c>
      <c r="D16" s="114">
        <f aca="true" t="shared" si="4" ref="D16:S16">D14+D15</f>
        <v>5858.7</v>
      </c>
      <c r="E16" s="114">
        <f t="shared" si="4"/>
        <v>0</v>
      </c>
      <c r="F16" s="114">
        <f t="shared" si="4"/>
        <v>5858.7</v>
      </c>
      <c r="G16" s="114">
        <f t="shared" si="4"/>
        <v>0</v>
      </c>
      <c r="H16" s="114">
        <f t="shared" si="4"/>
        <v>0</v>
      </c>
      <c r="I16" s="114">
        <f t="shared" si="4"/>
        <v>0</v>
      </c>
      <c r="J16" s="114">
        <f t="shared" si="4"/>
        <v>0</v>
      </c>
      <c r="K16" s="200">
        <f t="shared" si="4"/>
        <v>0</v>
      </c>
      <c r="L16" s="114">
        <f t="shared" si="4"/>
        <v>0</v>
      </c>
      <c r="M16" s="114">
        <f t="shared" si="4"/>
        <v>0</v>
      </c>
      <c r="N16" s="310">
        <v>638</v>
      </c>
      <c r="O16" s="115" t="s">
        <v>137</v>
      </c>
      <c r="P16" s="238">
        <f t="shared" si="4"/>
        <v>0</v>
      </c>
      <c r="Q16" s="114">
        <f t="shared" si="4"/>
        <v>0</v>
      </c>
      <c r="R16" s="114">
        <f t="shared" si="4"/>
        <v>0</v>
      </c>
      <c r="S16" s="114">
        <f t="shared" si="4"/>
        <v>12300</v>
      </c>
      <c r="T16" s="53">
        <f t="shared" si="3"/>
        <v>215.52967317568462</v>
      </c>
      <c r="U16" s="53">
        <f t="shared" si="0"/>
        <v>47.63170731707317</v>
      </c>
    </row>
    <row r="17" spans="1:21" ht="12.75">
      <c r="A17" s="87">
        <v>64132</v>
      </c>
      <c r="B17" s="88" t="s">
        <v>133</v>
      </c>
      <c r="C17" s="116">
        <v>203.46</v>
      </c>
      <c r="D17" s="117">
        <v>190.01</v>
      </c>
      <c r="E17" s="116"/>
      <c r="F17" s="116"/>
      <c r="G17" s="116"/>
      <c r="H17" s="118"/>
      <c r="I17" s="118"/>
      <c r="J17" s="118"/>
      <c r="K17" s="203"/>
      <c r="L17" s="116"/>
      <c r="M17" s="116"/>
      <c r="N17" s="311">
        <v>64132</v>
      </c>
      <c r="O17" s="88" t="s">
        <v>133</v>
      </c>
      <c r="P17" s="241"/>
      <c r="Q17" s="118">
        <v>190.01</v>
      </c>
      <c r="R17" s="118"/>
      <c r="S17" s="117">
        <v>1100</v>
      </c>
      <c r="T17" s="50">
        <f t="shared" si="3"/>
        <v>93.38936400275237</v>
      </c>
      <c r="U17" s="50">
        <f t="shared" si="0"/>
        <v>17.273636363636363</v>
      </c>
    </row>
    <row r="18" spans="1:21" ht="12.75" customHeight="1">
      <c r="A18" s="87">
        <v>641430</v>
      </c>
      <c r="B18" s="88" t="s">
        <v>171</v>
      </c>
      <c r="C18" s="116"/>
      <c r="D18" s="117"/>
      <c r="E18" s="116"/>
      <c r="F18" s="116"/>
      <c r="G18" s="116"/>
      <c r="H18" s="118"/>
      <c r="I18" s="118"/>
      <c r="J18" s="118"/>
      <c r="K18" s="203"/>
      <c r="L18" s="116"/>
      <c r="M18" s="116"/>
      <c r="N18" s="311">
        <v>641430</v>
      </c>
      <c r="O18" s="88" t="s">
        <v>171</v>
      </c>
      <c r="P18" s="241"/>
      <c r="Q18" s="118"/>
      <c r="R18" s="118"/>
      <c r="S18" s="117"/>
      <c r="T18" s="50">
        <f t="shared" si="3"/>
        <v>0</v>
      </c>
      <c r="U18" s="50">
        <f t="shared" si="0"/>
        <v>0</v>
      </c>
    </row>
    <row r="19" spans="1:21" ht="12.75" customHeight="1">
      <c r="A19" s="89">
        <v>641</v>
      </c>
      <c r="B19" s="113" t="s">
        <v>154</v>
      </c>
      <c r="C19" s="112">
        <f>C17+C18</f>
        <v>203.46</v>
      </c>
      <c r="D19" s="112">
        <f aca="true" t="shared" si="5" ref="D19:U19">D17+D18</f>
        <v>190.01</v>
      </c>
      <c r="E19" s="112">
        <f t="shared" si="5"/>
        <v>0</v>
      </c>
      <c r="F19" s="112">
        <f t="shared" si="5"/>
        <v>0</v>
      </c>
      <c r="G19" s="112">
        <f t="shared" si="5"/>
        <v>0</v>
      </c>
      <c r="H19" s="112">
        <f t="shared" si="5"/>
        <v>0</v>
      </c>
      <c r="I19" s="112">
        <f t="shared" si="5"/>
        <v>0</v>
      </c>
      <c r="J19" s="112">
        <f t="shared" si="5"/>
        <v>0</v>
      </c>
      <c r="K19" s="202">
        <f t="shared" si="5"/>
        <v>0</v>
      </c>
      <c r="L19" s="112">
        <f t="shared" si="5"/>
        <v>0</v>
      </c>
      <c r="M19" s="112">
        <f t="shared" si="5"/>
        <v>0</v>
      </c>
      <c r="N19" s="309">
        <v>641</v>
      </c>
      <c r="O19" s="113" t="s">
        <v>154</v>
      </c>
      <c r="P19" s="240">
        <f t="shared" si="5"/>
        <v>0</v>
      </c>
      <c r="Q19" s="112">
        <f t="shared" si="5"/>
        <v>190.01</v>
      </c>
      <c r="R19" s="112">
        <f t="shared" si="5"/>
        <v>0</v>
      </c>
      <c r="S19" s="112">
        <f t="shared" si="5"/>
        <v>1100</v>
      </c>
      <c r="T19" s="112">
        <f t="shared" si="5"/>
        <v>93.38936400275237</v>
      </c>
      <c r="U19" s="112">
        <f t="shared" si="5"/>
        <v>17.273636363636363</v>
      </c>
    </row>
    <row r="20" spans="1:21" ht="15" customHeight="1">
      <c r="A20" s="87">
        <v>65264</v>
      </c>
      <c r="B20" s="94" t="s">
        <v>201</v>
      </c>
      <c r="C20" s="117"/>
      <c r="D20" s="117">
        <v>16615</v>
      </c>
      <c r="E20" s="117"/>
      <c r="F20" s="117"/>
      <c r="G20" s="117"/>
      <c r="H20" s="119"/>
      <c r="I20" s="119"/>
      <c r="J20" s="119"/>
      <c r="K20" s="204"/>
      <c r="L20" s="117"/>
      <c r="M20" s="117"/>
      <c r="N20" s="87">
        <v>65264</v>
      </c>
      <c r="O20" s="94" t="s">
        <v>201</v>
      </c>
      <c r="P20" s="242">
        <v>16615</v>
      </c>
      <c r="Q20" s="119"/>
      <c r="R20" s="119"/>
      <c r="S20" s="117">
        <v>49500</v>
      </c>
      <c r="T20" s="95">
        <f t="shared" si="3"/>
        <v>0</v>
      </c>
      <c r="U20" s="95">
        <f>IF(S20&lt;&gt;0,D20/S20*100,0)</f>
        <v>33.56565656565657</v>
      </c>
    </row>
    <row r="21" spans="1:21" ht="12.75" customHeight="1">
      <c r="A21" s="87">
        <v>65268</v>
      </c>
      <c r="B21" s="94" t="s">
        <v>147</v>
      </c>
      <c r="C21" s="117"/>
      <c r="D21" s="117"/>
      <c r="E21" s="117"/>
      <c r="F21" s="117"/>
      <c r="G21" s="117"/>
      <c r="H21" s="119"/>
      <c r="I21" s="119"/>
      <c r="J21" s="119"/>
      <c r="K21" s="204"/>
      <c r="L21" s="117"/>
      <c r="M21" s="117"/>
      <c r="N21" s="311">
        <v>65268</v>
      </c>
      <c r="O21" s="94" t="s">
        <v>147</v>
      </c>
      <c r="P21" s="242"/>
      <c r="Q21" s="119"/>
      <c r="R21" s="119"/>
      <c r="S21" s="117">
        <v>0</v>
      </c>
      <c r="T21" s="95">
        <f t="shared" si="3"/>
        <v>0</v>
      </c>
      <c r="U21" s="95">
        <f>IF(S21&lt;&gt;0,D21/S21*100,0)</f>
        <v>0</v>
      </c>
    </row>
    <row r="22" spans="1:21" ht="12.75" customHeight="1">
      <c r="A22" s="87">
        <v>65269</v>
      </c>
      <c r="B22" s="94" t="s">
        <v>179</v>
      </c>
      <c r="C22" s="117">
        <v>620</v>
      </c>
      <c r="D22" s="117"/>
      <c r="E22" s="117"/>
      <c r="F22" s="117"/>
      <c r="G22" s="117"/>
      <c r="H22" s="119"/>
      <c r="I22" s="119"/>
      <c r="J22" s="119"/>
      <c r="K22" s="204"/>
      <c r="L22" s="117"/>
      <c r="M22" s="117"/>
      <c r="N22" s="311">
        <v>65269</v>
      </c>
      <c r="O22" s="94" t="s">
        <v>179</v>
      </c>
      <c r="P22" s="242"/>
      <c r="Q22" s="119"/>
      <c r="R22" s="119"/>
      <c r="S22" s="117">
        <v>0</v>
      </c>
      <c r="T22" s="95"/>
      <c r="U22" s="95"/>
    </row>
    <row r="23" spans="1:21" ht="12.75" customHeight="1">
      <c r="A23" s="89">
        <v>652</v>
      </c>
      <c r="B23" s="93" t="s">
        <v>140</v>
      </c>
      <c r="C23" s="112">
        <f>C20+C21+C22</f>
        <v>620</v>
      </c>
      <c r="D23" s="112">
        <f aca="true" t="shared" si="6" ref="D23:S23">D20+D21+D22</f>
        <v>16615</v>
      </c>
      <c r="E23" s="112">
        <f t="shared" si="6"/>
        <v>0</v>
      </c>
      <c r="F23" s="112">
        <f t="shared" si="6"/>
        <v>0</v>
      </c>
      <c r="G23" s="112">
        <f t="shared" si="6"/>
        <v>0</v>
      </c>
      <c r="H23" s="112">
        <f t="shared" si="6"/>
        <v>0</v>
      </c>
      <c r="I23" s="112">
        <f t="shared" si="6"/>
        <v>0</v>
      </c>
      <c r="J23" s="112">
        <f t="shared" si="6"/>
        <v>0</v>
      </c>
      <c r="K23" s="202">
        <f t="shared" si="6"/>
        <v>0</v>
      </c>
      <c r="L23" s="112">
        <f t="shared" si="6"/>
        <v>0</v>
      </c>
      <c r="M23" s="112">
        <f t="shared" si="6"/>
        <v>0</v>
      </c>
      <c r="N23" s="309">
        <v>652</v>
      </c>
      <c r="O23" s="93" t="s">
        <v>140</v>
      </c>
      <c r="P23" s="240">
        <f t="shared" si="6"/>
        <v>16615</v>
      </c>
      <c r="Q23" s="112">
        <f t="shared" si="6"/>
        <v>0</v>
      </c>
      <c r="R23" s="112">
        <f t="shared" si="6"/>
        <v>0</v>
      </c>
      <c r="S23" s="112">
        <f t="shared" si="6"/>
        <v>49500</v>
      </c>
      <c r="T23" s="111">
        <f t="shared" si="3"/>
        <v>2679.838709677419</v>
      </c>
      <c r="U23" s="111">
        <f>IF(S23&lt;&gt;0,D23/S23*100,0)</f>
        <v>33.56565656565657</v>
      </c>
    </row>
    <row r="24" spans="1:21" s="104" customFormat="1" ht="12.75" customHeight="1">
      <c r="A24" s="87">
        <v>66141</v>
      </c>
      <c r="B24" s="94" t="s">
        <v>163</v>
      </c>
      <c r="C24" s="156"/>
      <c r="D24" s="156"/>
      <c r="E24" s="156"/>
      <c r="F24" s="156"/>
      <c r="G24" s="156"/>
      <c r="H24" s="157"/>
      <c r="I24" s="157"/>
      <c r="J24" s="157"/>
      <c r="K24" s="205"/>
      <c r="L24" s="156"/>
      <c r="M24" s="156"/>
      <c r="N24" s="311">
        <v>66141</v>
      </c>
      <c r="O24" s="94" t="s">
        <v>163</v>
      </c>
      <c r="P24" s="243"/>
      <c r="Q24" s="157"/>
      <c r="R24" s="157"/>
      <c r="S24" s="156">
        <v>5000</v>
      </c>
      <c r="T24" s="95"/>
      <c r="U24" s="95"/>
    </row>
    <row r="25" spans="1:21" ht="12.75">
      <c r="A25" s="10">
        <v>66151</v>
      </c>
      <c r="B25" s="70" t="s">
        <v>157</v>
      </c>
      <c r="C25" s="28">
        <v>19910.09</v>
      </c>
      <c r="D25" s="28">
        <v>5877.2</v>
      </c>
      <c r="E25" s="28"/>
      <c r="F25" s="28"/>
      <c r="G25" s="28"/>
      <c r="H25" s="77"/>
      <c r="I25" s="77"/>
      <c r="J25" s="77"/>
      <c r="K25" s="206"/>
      <c r="L25" s="28"/>
      <c r="M25" s="134"/>
      <c r="N25" s="308">
        <v>66151</v>
      </c>
      <c r="O25" s="70" t="s">
        <v>157</v>
      </c>
      <c r="P25" s="244"/>
      <c r="Q25" s="331">
        <v>5877.2</v>
      </c>
      <c r="R25" s="105"/>
      <c r="S25" s="27">
        <v>171000</v>
      </c>
      <c r="T25" s="50">
        <f t="shared" si="3"/>
        <v>29.51870132179212</v>
      </c>
      <c r="U25" s="50">
        <f>IF(S25&lt;&gt;0,D25/S25*100,0)</f>
        <v>3.4369590643274854</v>
      </c>
    </row>
    <row r="26" spans="1:21" ht="12.75">
      <c r="A26" s="89">
        <v>661</v>
      </c>
      <c r="B26" s="154" t="s">
        <v>162</v>
      </c>
      <c r="C26" s="155">
        <f>C25+C24</f>
        <v>19910.09</v>
      </c>
      <c r="D26" s="155">
        <f aca="true" t="shared" si="7" ref="D26:S26">D25+D24</f>
        <v>5877.2</v>
      </c>
      <c r="E26" s="155">
        <f t="shared" si="7"/>
        <v>0</v>
      </c>
      <c r="F26" s="155">
        <f t="shared" si="7"/>
        <v>0</v>
      </c>
      <c r="G26" s="155">
        <f t="shared" si="7"/>
        <v>0</v>
      </c>
      <c r="H26" s="155">
        <f t="shared" si="7"/>
        <v>0</v>
      </c>
      <c r="I26" s="155">
        <f t="shared" si="7"/>
        <v>0</v>
      </c>
      <c r="J26" s="155">
        <f t="shared" si="7"/>
        <v>0</v>
      </c>
      <c r="K26" s="207">
        <f t="shared" si="7"/>
        <v>0</v>
      </c>
      <c r="L26" s="155">
        <f t="shared" si="7"/>
        <v>0</v>
      </c>
      <c r="M26" s="155">
        <f t="shared" si="7"/>
        <v>0</v>
      </c>
      <c r="N26" s="309">
        <v>661</v>
      </c>
      <c r="O26" s="154" t="s">
        <v>162</v>
      </c>
      <c r="P26" s="245">
        <f t="shared" si="7"/>
        <v>0</v>
      </c>
      <c r="Q26" s="332">
        <f t="shared" si="7"/>
        <v>5877.2</v>
      </c>
      <c r="R26" s="164">
        <f t="shared" si="7"/>
        <v>0</v>
      </c>
      <c r="S26" s="155">
        <f t="shared" si="7"/>
        <v>176000</v>
      </c>
      <c r="T26" s="90">
        <f t="shared" si="3"/>
        <v>29.51870132179212</v>
      </c>
      <c r="U26" s="90">
        <f>IF(S26&lt;&gt;0,D26/S26*100,0)</f>
        <v>3.3393181818181814</v>
      </c>
    </row>
    <row r="27" spans="1:21" ht="12.75">
      <c r="A27" s="10">
        <v>66312</v>
      </c>
      <c r="B27" s="70" t="s">
        <v>160</v>
      </c>
      <c r="C27" s="28"/>
      <c r="D27" s="28"/>
      <c r="E27" s="28"/>
      <c r="F27" s="28"/>
      <c r="G27" s="28"/>
      <c r="H27" s="77"/>
      <c r="I27" s="77"/>
      <c r="J27" s="77"/>
      <c r="K27" s="206"/>
      <c r="L27" s="28"/>
      <c r="M27" s="134"/>
      <c r="N27" s="308">
        <v>66312</v>
      </c>
      <c r="O27" s="70" t="s">
        <v>160</v>
      </c>
      <c r="P27" s="246"/>
      <c r="Q27" s="77"/>
      <c r="R27" s="77"/>
      <c r="S27" s="29">
        <v>0</v>
      </c>
      <c r="T27" s="50">
        <f t="shared" si="3"/>
        <v>0</v>
      </c>
      <c r="U27" s="50">
        <f>IF(S27&lt;&gt;0,D27/S27*100,0)</f>
        <v>0</v>
      </c>
    </row>
    <row r="28" spans="1:21" ht="12.75" customHeight="1">
      <c r="A28" s="10">
        <v>66313</v>
      </c>
      <c r="B28" s="70" t="s">
        <v>190</v>
      </c>
      <c r="C28" s="28"/>
      <c r="D28" s="28">
        <v>10000</v>
      </c>
      <c r="E28" s="28"/>
      <c r="F28" s="28"/>
      <c r="G28" s="28"/>
      <c r="H28" s="77"/>
      <c r="I28" s="77"/>
      <c r="J28" s="77"/>
      <c r="K28" s="206"/>
      <c r="L28" s="28"/>
      <c r="M28" s="134"/>
      <c r="N28" s="308">
        <v>66313</v>
      </c>
      <c r="O28" s="70" t="s">
        <v>190</v>
      </c>
      <c r="P28" s="246"/>
      <c r="Q28" s="77"/>
      <c r="R28" s="77">
        <v>10000</v>
      </c>
      <c r="S28" s="29">
        <v>10000</v>
      </c>
      <c r="T28" s="50"/>
      <c r="U28" s="50"/>
    </row>
    <row r="29" spans="1:21" ht="12" customHeight="1">
      <c r="A29" s="60">
        <v>663</v>
      </c>
      <c r="B29" s="75" t="s">
        <v>10</v>
      </c>
      <c r="C29" s="31">
        <f>C27+C28</f>
        <v>0</v>
      </c>
      <c r="D29" s="31">
        <f aca="true" t="shared" si="8" ref="D29:S29">D27+D28</f>
        <v>10000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208">
        <f t="shared" si="8"/>
        <v>0</v>
      </c>
      <c r="L29" s="31">
        <f t="shared" si="8"/>
        <v>0</v>
      </c>
      <c r="M29" s="31">
        <f t="shared" si="8"/>
        <v>0</v>
      </c>
      <c r="N29" s="312">
        <v>663</v>
      </c>
      <c r="O29" s="75" t="s">
        <v>10</v>
      </c>
      <c r="P29" s="247">
        <f t="shared" si="8"/>
        <v>0</v>
      </c>
      <c r="Q29" s="31">
        <f t="shared" si="8"/>
        <v>0</v>
      </c>
      <c r="R29" s="31">
        <f t="shared" si="8"/>
        <v>10000</v>
      </c>
      <c r="S29" s="31">
        <f t="shared" si="8"/>
        <v>10000</v>
      </c>
      <c r="T29" s="51">
        <f t="shared" si="3"/>
        <v>0</v>
      </c>
      <c r="U29" s="51">
        <f aca="true" t="shared" si="9" ref="U29:U41">IF(S29&lt;&gt;0,D29/S29*100,0)</f>
        <v>100</v>
      </c>
    </row>
    <row r="30" spans="1:21" ht="12.75" customHeight="1">
      <c r="A30" s="10">
        <v>67111</v>
      </c>
      <c r="B30" s="70" t="s">
        <v>132</v>
      </c>
      <c r="C30" s="28">
        <v>395324.05</v>
      </c>
      <c r="D30" s="28">
        <v>439760.59</v>
      </c>
      <c r="E30" s="28"/>
      <c r="F30" s="28"/>
      <c r="G30" s="28">
        <v>396448.61</v>
      </c>
      <c r="H30" s="77">
        <v>6671.86</v>
      </c>
      <c r="I30" s="77">
        <v>26069.48</v>
      </c>
      <c r="J30" s="77">
        <v>322.84</v>
      </c>
      <c r="K30" s="206">
        <v>6000</v>
      </c>
      <c r="L30" s="28"/>
      <c r="M30" s="134">
        <v>4247.8</v>
      </c>
      <c r="N30" s="308">
        <v>67111</v>
      </c>
      <c r="O30" s="70" t="s">
        <v>132</v>
      </c>
      <c r="P30" s="246"/>
      <c r="Q30" s="105"/>
      <c r="R30" s="105"/>
      <c r="S30" s="29">
        <v>843175</v>
      </c>
      <c r="T30" s="50">
        <f t="shared" si="3"/>
        <v>111.24053545439496</v>
      </c>
      <c r="U30" s="50">
        <f t="shared" si="9"/>
        <v>52.15531651199336</v>
      </c>
    </row>
    <row r="31" spans="1:21" ht="12.75" customHeight="1">
      <c r="A31" s="10">
        <v>67115</v>
      </c>
      <c r="B31" s="70" t="s">
        <v>141</v>
      </c>
      <c r="C31" s="28"/>
      <c r="D31" s="28"/>
      <c r="E31" s="28"/>
      <c r="F31" s="28"/>
      <c r="G31" s="28"/>
      <c r="H31" s="77"/>
      <c r="I31" s="77"/>
      <c r="J31" s="77"/>
      <c r="K31" s="206"/>
      <c r="L31" s="28"/>
      <c r="M31" s="134"/>
      <c r="N31" s="308">
        <v>67115</v>
      </c>
      <c r="O31" s="70" t="s">
        <v>141</v>
      </c>
      <c r="P31" s="246"/>
      <c r="Q31" s="77">
        <f>D31-E31-G31</f>
        <v>0</v>
      </c>
      <c r="R31" s="77"/>
      <c r="S31" s="29">
        <v>0</v>
      </c>
      <c r="T31" s="50">
        <f t="shared" si="3"/>
        <v>0</v>
      </c>
      <c r="U31" s="50">
        <f t="shared" si="9"/>
        <v>0</v>
      </c>
    </row>
    <row r="32" spans="1:21" ht="12.75" customHeight="1">
      <c r="A32" s="10">
        <v>67121</v>
      </c>
      <c r="B32" s="70" t="s">
        <v>167</v>
      </c>
      <c r="C32" s="28">
        <v>54606.05</v>
      </c>
      <c r="D32" s="28">
        <v>13698</v>
      </c>
      <c r="E32" s="28"/>
      <c r="F32" s="28"/>
      <c r="G32" s="28">
        <v>13698</v>
      </c>
      <c r="H32" s="77"/>
      <c r="I32" s="77"/>
      <c r="J32" s="77"/>
      <c r="K32" s="206"/>
      <c r="L32" s="28"/>
      <c r="M32" s="134"/>
      <c r="N32" s="308">
        <v>67121</v>
      </c>
      <c r="O32" s="70" t="s">
        <v>167</v>
      </c>
      <c r="P32" s="246"/>
      <c r="Q32" s="77"/>
      <c r="R32" s="77"/>
      <c r="S32" s="29">
        <v>20000</v>
      </c>
      <c r="T32" s="50">
        <f t="shared" si="3"/>
        <v>25.085132508211082</v>
      </c>
      <c r="U32" s="50">
        <f t="shared" si="9"/>
        <v>68.49</v>
      </c>
    </row>
    <row r="33" spans="1:21" ht="12.75">
      <c r="A33" s="60">
        <v>671</v>
      </c>
      <c r="B33" s="75" t="s">
        <v>142</v>
      </c>
      <c r="C33" s="31">
        <f aca="true" t="shared" si="10" ref="C33:S33">SUM(C30:C32)</f>
        <v>449930.1</v>
      </c>
      <c r="D33" s="31">
        <f t="shared" si="10"/>
        <v>453458.59</v>
      </c>
      <c r="E33" s="31">
        <f t="shared" si="10"/>
        <v>0</v>
      </c>
      <c r="F33" s="31">
        <f t="shared" si="10"/>
        <v>0</v>
      </c>
      <c r="G33" s="31">
        <f t="shared" si="10"/>
        <v>410146.61</v>
      </c>
      <c r="H33" s="31">
        <f t="shared" si="10"/>
        <v>6671.86</v>
      </c>
      <c r="I33" s="31">
        <f t="shared" si="10"/>
        <v>26069.48</v>
      </c>
      <c r="J33" s="31">
        <f t="shared" si="10"/>
        <v>322.84</v>
      </c>
      <c r="K33" s="208">
        <f t="shared" si="10"/>
        <v>6000</v>
      </c>
      <c r="L33" s="31">
        <f t="shared" si="10"/>
        <v>0</v>
      </c>
      <c r="M33" s="31">
        <f t="shared" si="10"/>
        <v>4247.8</v>
      </c>
      <c r="N33" s="312">
        <v>671</v>
      </c>
      <c r="O33" s="75" t="s">
        <v>142</v>
      </c>
      <c r="P33" s="247">
        <f t="shared" si="10"/>
        <v>0</v>
      </c>
      <c r="Q33" s="106">
        <f t="shared" si="10"/>
        <v>0</v>
      </c>
      <c r="R33" s="106">
        <f t="shared" si="10"/>
        <v>0</v>
      </c>
      <c r="S33" s="30">
        <f t="shared" si="10"/>
        <v>863175</v>
      </c>
      <c r="T33" s="51">
        <f t="shared" si="3"/>
        <v>100.78423070605858</v>
      </c>
      <c r="U33" s="53">
        <f t="shared" si="9"/>
        <v>52.533795580270514</v>
      </c>
    </row>
    <row r="34" spans="1:21" s="19" customFormat="1" ht="12.75">
      <c r="A34" s="61">
        <v>68311</v>
      </c>
      <c r="B34" s="71" t="s">
        <v>148</v>
      </c>
      <c r="C34" s="120">
        <v>890</v>
      </c>
      <c r="D34" s="120">
        <v>1909</v>
      </c>
      <c r="E34" s="121"/>
      <c r="F34" s="121"/>
      <c r="G34" s="121"/>
      <c r="H34" s="82"/>
      <c r="I34" s="82">
        <v>0</v>
      </c>
      <c r="J34" s="82"/>
      <c r="K34" s="209"/>
      <c r="L34" s="121"/>
      <c r="M34" s="128"/>
      <c r="N34" s="311">
        <v>68311</v>
      </c>
      <c r="O34" s="71" t="s">
        <v>148</v>
      </c>
      <c r="P34" s="248">
        <v>1909</v>
      </c>
      <c r="Q34" s="77"/>
      <c r="R34" s="77"/>
      <c r="S34" s="32">
        <v>2550</v>
      </c>
      <c r="T34" s="52">
        <f t="shared" si="3"/>
        <v>214.49438202247194</v>
      </c>
      <c r="U34" s="52">
        <f t="shared" si="9"/>
        <v>74.86274509803921</v>
      </c>
    </row>
    <row r="35" spans="1:21" s="19" customFormat="1" ht="12.75">
      <c r="A35" s="60">
        <v>683</v>
      </c>
      <c r="B35" s="75" t="s">
        <v>109</v>
      </c>
      <c r="C35" s="31">
        <f>C34</f>
        <v>890</v>
      </c>
      <c r="D35" s="31">
        <f aca="true" t="shared" si="11" ref="D35:S35">D34</f>
        <v>1909</v>
      </c>
      <c r="E35" s="31">
        <f t="shared" si="11"/>
        <v>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208">
        <f t="shared" si="11"/>
        <v>0</v>
      </c>
      <c r="L35" s="31">
        <f t="shared" si="11"/>
        <v>0</v>
      </c>
      <c r="M35" s="31">
        <f t="shared" si="11"/>
        <v>0</v>
      </c>
      <c r="N35" s="312">
        <v>683</v>
      </c>
      <c r="O35" s="75" t="s">
        <v>109</v>
      </c>
      <c r="P35" s="247">
        <f t="shared" si="11"/>
        <v>1909</v>
      </c>
      <c r="Q35" s="31">
        <f t="shared" si="11"/>
        <v>0</v>
      </c>
      <c r="R35" s="31">
        <f t="shared" si="11"/>
        <v>0</v>
      </c>
      <c r="S35" s="31">
        <f t="shared" si="11"/>
        <v>2550</v>
      </c>
      <c r="T35" s="53">
        <f t="shared" si="3"/>
        <v>214.49438202247194</v>
      </c>
      <c r="U35" s="53">
        <f t="shared" si="9"/>
        <v>74.86274509803921</v>
      </c>
    </row>
    <row r="36" spans="1:21" s="5" customFormat="1" ht="11.25">
      <c r="A36" s="60">
        <v>6</v>
      </c>
      <c r="B36" s="75" t="s">
        <v>11</v>
      </c>
      <c r="C36" s="31">
        <f aca="true" t="shared" si="12" ref="C36:S36">C10+C13+C16+C19+C23+C29+C33+C35+C26</f>
        <v>2665027.3</v>
      </c>
      <c r="D36" s="193">
        <f t="shared" si="12"/>
        <v>2642956.13</v>
      </c>
      <c r="E36" s="31">
        <f t="shared" si="12"/>
        <v>2149047.63</v>
      </c>
      <c r="F36" s="194">
        <f t="shared" si="12"/>
        <v>5858.7</v>
      </c>
      <c r="G36" s="192">
        <f t="shared" si="12"/>
        <v>410146.61</v>
      </c>
      <c r="H36" s="31">
        <f t="shared" si="12"/>
        <v>6671.86</v>
      </c>
      <c r="I36" s="192">
        <f t="shared" si="12"/>
        <v>26069.48</v>
      </c>
      <c r="J36" s="192">
        <f t="shared" si="12"/>
        <v>322.84</v>
      </c>
      <c r="K36" s="210">
        <f t="shared" si="12"/>
        <v>6000</v>
      </c>
      <c r="L36" s="192">
        <f t="shared" si="12"/>
        <v>0</v>
      </c>
      <c r="M36" s="192">
        <f t="shared" si="12"/>
        <v>4247.8</v>
      </c>
      <c r="N36" s="312">
        <v>6</v>
      </c>
      <c r="O36" s="75" t="s">
        <v>11</v>
      </c>
      <c r="P36" s="335">
        <f t="shared" si="12"/>
        <v>18524</v>
      </c>
      <c r="Q36" s="194">
        <f t="shared" si="12"/>
        <v>6067.21</v>
      </c>
      <c r="R36" s="194">
        <f t="shared" si="12"/>
        <v>10000</v>
      </c>
      <c r="S36" s="31">
        <f t="shared" si="12"/>
        <v>5746385</v>
      </c>
      <c r="T36" s="51">
        <f t="shared" si="3"/>
        <v>99.17182199221749</v>
      </c>
      <c r="U36" s="51">
        <f t="shared" si="9"/>
        <v>45.9933702666981</v>
      </c>
    </row>
    <row r="37" spans="1:21" ht="12.75">
      <c r="A37" s="10">
        <v>72273</v>
      </c>
      <c r="B37" s="70" t="s">
        <v>85</v>
      </c>
      <c r="C37" s="28"/>
      <c r="D37" s="28"/>
      <c r="E37" s="28">
        <v>0</v>
      </c>
      <c r="F37" s="28"/>
      <c r="G37" s="28"/>
      <c r="H37" s="77"/>
      <c r="I37" s="77"/>
      <c r="J37" s="77"/>
      <c r="K37" s="206"/>
      <c r="L37" s="28"/>
      <c r="M37" s="134"/>
      <c r="N37" s="308">
        <v>72273</v>
      </c>
      <c r="O37" s="70" t="s">
        <v>85</v>
      </c>
      <c r="P37" s="246"/>
      <c r="Q37" s="77">
        <f>D37-E37-G37</f>
        <v>0</v>
      </c>
      <c r="R37" s="77"/>
      <c r="S37" s="29">
        <v>0</v>
      </c>
      <c r="T37" s="50">
        <f t="shared" si="3"/>
        <v>0</v>
      </c>
      <c r="U37" s="50">
        <f t="shared" si="9"/>
        <v>0</v>
      </c>
    </row>
    <row r="38" spans="1:21" ht="12.75">
      <c r="A38" s="60">
        <v>722</v>
      </c>
      <c r="B38" s="75" t="s">
        <v>155</v>
      </c>
      <c r="C38" s="31">
        <f aca="true" t="shared" si="13" ref="C38:H39">C37</f>
        <v>0</v>
      </c>
      <c r="D38" s="31">
        <f t="shared" si="13"/>
        <v>0</v>
      </c>
      <c r="E38" s="31">
        <f t="shared" si="13"/>
        <v>0</v>
      </c>
      <c r="F38" s="31">
        <f t="shared" si="13"/>
        <v>0</v>
      </c>
      <c r="G38" s="31">
        <f t="shared" si="13"/>
        <v>0</v>
      </c>
      <c r="H38" s="31">
        <f t="shared" si="13"/>
        <v>0</v>
      </c>
      <c r="I38" s="31"/>
      <c r="J38" s="31"/>
      <c r="K38" s="208"/>
      <c r="L38" s="31"/>
      <c r="M38" s="31"/>
      <c r="N38" s="312">
        <v>722</v>
      </c>
      <c r="O38" s="75" t="s">
        <v>155</v>
      </c>
      <c r="P38" s="247"/>
      <c r="Q38" s="31">
        <f aca="true" t="shared" si="14" ref="Q38:S39">Q37</f>
        <v>0</v>
      </c>
      <c r="R38" s="31">
        <f t="shared" si="14"/>
        <v>0</v>
      </c>
      <c r="S38" s="30">
        <f t="shared" si="14"/>
        <v>0</v>
      </c>
      <c r="T38" s="51">
        <f t="shared" si="3"/>
        <v>0</v>
      </c>
      <c r="U38" s="51">
        <f t="shared" si="9"/>
        <v>0</v>
      </c>
    </row>
    <row r="39" spans="1:21" ht="12.75" customHeight="1">
      <c r="A39" s="60">
        <v>7</v>
      </c>
      <c r="B39" s="75" t="s">
        <v>96</v>
      </c>
      <c r="C39" s="31">
        <f t="shared" si="13"/>
        <v>0</v>
      </c>
      <c r="D39" s="31">
        <f t="shared" si="13"/>
        <v>0</v>
      </c>
      <c r="E39" s="31">
        <f t="shared" si="13"/>
        <v>0</v>
      </c>
      <c r="F39" s="31"/>
      <c r="G39" s="31">
        <f t="shared" si="13"/>
        <v>0</v>
      </c>
      <c r="H39" s="31">
        <f t="shared" si="13"/>
        <v>0</v>
      </c>
      <c r="I39" s="31"/>
      <c r="J39" s="31"/>
      <c r="K39" s="208"/>
      <c r="L39" s="31"/>
      <c r="M39" s="31"/>
      <c r="N39" s="312">
        <v>7</v>
      </c>
      <c r="O39" s="75" t="s">
        <v>96</v>
      </c>
      <c r="P39" s="247"/>
      <c r="Q39" s="31">
        <f t="shared" si="14"/>
        <v>0</v>
      </c>
      <c r="R39" s="31">
        <f t="shared" si="14"/>
        <v>0</v>
      </c>
      <c r="S39" s="30">
        <f t="shared" si="14"/>
        <v>0</v>
      </c>
      <c r="T39" s="51">
        <f t="shared" si="3"/>
        <v>0</v>
      </c>
      <c r="U39" s="51">
        <f t="shared" si="9"/>
        <v>0</v>
      </c>
    </row>
    <row r="40" spans="1:21" s="104" customFormat="1" ht="12.75" customHeight="1">
      <c r="A40" s="100"/>
      <c r="B40" s="127"/>
      <c r="C40" s="128"/>
      <c r="D40" s="128"/>
      <c r="E40" s="128"/>
      <c r="F40" s="128"/>
      <c r="G40" s="128"/>
      <c r="H40" s="128"/>
      <c r="I40" s="128"/>
      <c r="J40" s="128"/>
      <c r="K40" s="293"/>
      <c r="L40" s="128"/>
      <c r="M40" s="128"/>
      <c r="N40" s="313"/>
      <c r="O40" s="127"/>
      <c r="P40" s="294"/>
      <c r="Q40" s="128"/>
      <c r="R40" s="128"/>
      <c r="S40" s="102"/>
      <c r="T40" s="103"/>
      <c r="U40" s="103"/>
    </row>
    <row r="41" spans="1:21" ht="13.5" thickBot="1">
      <c r="A41" s="4"/>
      <c r="B41" s="122" t="s">
        <v>103</v>
      </c>
      <c r="C41" s="79">
        <f>C36+C39</f>
        <v>2665027.3</v>
      </c>
      <c r="D41" s="79">
        <f aca="true" t="shared" si="15" ref="D41:S41">D36+D39</f>
        <v>2642956.13</v>
      </c>
      <c r="E41" s="79">
        <f t="shared" si="15"/>
        <v>2149047.63</v>
      </c>
      <c r="F41" s="79">
        <f t="shared" si="15"/>
        <v>5858.7</v>
      </c>
      <c r="G41" s="79">
        <f t="shared" si="15"/>
        <v>410146.61</v>
      </c>
      <c r="H41" s="79">
        <f t="shared" si="15"/>
        <v>6671.86</v>
      </c>
      <c r="I41" s="79">
        <f t="shared" si="15"/>
        <v>26069.48</v>
      </c>
      <c r="J41" s="79">
        <f t="shared" si="15"/>
        <v>322.84</v>
      </c>
      <c r="K41" s="211">
        <f t="shared" si="15"/>
        <v>6000</v>
      </c>
      <c r="L41" s="79">
        <f t="shared" si="15"/>
        <v>0</v>
      </c>
      <c r="M41" s="79">
        <f t="shared" si="15"/>
        <v>4247.8</v>
      </c>
      <c r="N41" s="314"/>
      <c r="O41" s="122" t="s">
        <v>103</v>
      </c>
      <c r="P41" s="249">
        <f t="shared" si="15"/>
        <v>18524</v>
      </c>
      <c r="Q41" s="158">
        <f>Q36+Q39</f>
        <v>6067.21</v>
      </c>
      <c r="R41" s="158">
        <f>R36+R39</f>
        <v>10000</v>
      </c>
      <c r="S41" s="158">
        <f t="shared" si="15"/>
        <v>5746385</v>
      </c>
      <c r="T41" s="103">
        <f t="shared" si="3"/>
        <v>99.17182199221749</v>
      </c>
      <c r="U41" s="103">
        <f t="shared" si="9"/>
        <v>45.9933702666981</v>
      </c>
    </row>
    <row r="42" spans="1:21" ht="13.5" thickBot="1">
      <c r="A42" s="348" t="s">
        <v>2</v>
      </c>
      <c r="B42" s="339" t="s">
        <v>3</v>
      </c>
      <c r="C42" s="185" t="s">
        <v>4</v>
      </c>
      <c r="D42" s="186" t="s">
        <v>5</v>
      </c>
      <c r="E42" s="176" t="s">
        <v>174</v>
      </c>
      <c r="F42" s="177" t="s">
        <v>175</v>
      </c>
      <c r="G42" s="173" t="s">
        <v>101</v>
      </c>
      <c r="H42" s="172" t="s">
        <v>101</v>
      </c>
      <c r="I42" s="174" t="s">
        <v>173</v>
      </c>
      <c r="J42" s="175" t="s">
        <v>101</v>
      </c>
      <c r="K42" s="190" t="s">
        <v>101</v>
      </c>
      <c r="L42" s="26" t="s">
        <v>101</v>
      </c>
      <c r="M42" s="26" t="s">
        <v>101</v>
      </c>
      <c r="N42" s="345" t="s">
        <v>2</v>
      </c>
      <c r="O42" s="339" t="s">
        <v>3</v>
      </c>
      <c r="P42" s="187" t="s">
        <v>6</v>
      </c>
      <c r="Q42" s="187" t="s">
        <v>7</v>
      </c>
      <c r="R42" s="170"/>
      <c r="S42" s="68" t="s">
        <v>8</v>
      </c>
      <c r="T42" s="99" t="s">
        <v>9</v>
      </c>
      <c r="U42" s="183" t="s">
        <v>9</v>
      </c>
    </row>
    <row r="43" spans="1:21" ht="15" customHeight="1" thickBot="1">
      <c r="A43" s="349"/>
      <c r="B43" s="341"/>
      <c r="C43" s="25" t="s">
        <v>209</v>
      </c>
      <c r="D43" s="147" t="s">
        <v>210</v>
      </c>
      <c r="E43" s="171">
        <v>411</v>
      </c>
      <c r="F43" s="151">
        <v>466</v>
      </c>
      <c r="G43" s="150">
        <v>122</v>
      </c>
      <c r="H43" s="151">
        <v>41</v>
      </c>
      <c r="I43" s="160">
        <v>467</v>
      </c>
      <c r="J43" s="151">
        <v>11</v>
      </c>
      <c r="K43" s="191">
        <v>4602</v>
      </c>
      <c r="L43" s="26">
        <v>21</v>
      </c>
      <c r="M43" s="88">
        <v>15</v>
      </c>
      <c r="N43" s="346"/>
      <c r="O43" s="341"/>
      <c r="P43" s="160">
        <v>35</v>
      </c>
      <c r="Q43" s="179">
        <v>22</v>
      </c>
      <c r="R43" s="188">
        <v>511</v>
      </c>
      <c r="S43" s="178" t="s">
        <v>203</v>
      </c>
      <c r="T43" s="48" t="s">
        <v>204</v>
      </c>
      <c r="U43" s="69" t="s">
        <v>205</v>
      </c>
    </row>
    <row r="44" spans="1:21" ht="15.75">
      <c r="A44" s="6"/>
      <c r="B44" s="14" t="s">
        <v>164</v>
      </c>
      <c r="C44" s="15"/>
      <c r="D44" s="15"/>
      <c r="E44" s="236"/>
      <c r="F44" s="15"/>
      <c r="G44" s="15"/>
      <c r="H44" s="15"/>
      <c r="I44" s="15"/>
      <c r="J44" s="15"/>
      <c r="K44" s="198"/>
      <c r="L44" s="9"/>
      <c r="M44" s="323"/>
      <c r="N44" s="315"/>
      <c r="O44" s="14" t="s">
        <v>164</v>
      </c>
      <c r="P44" s="236"/>
      <c r="Q44" s="15"/>
      <c r="R44" s="15"/>
      <c r="S44" s="58"/>
      <c r="T44" s="182"/>
      <c r="U44" s="58"/>
    </row>
    <row r="45" spans="1:21" ht="12" customHeight="1">
      <c r="A45" s="10"/>
      <c r="B45" s="26"/>
      <c r="C45" s="26"/>
      <c r="D45" s="26"/>
      <c r="E45" s="26"/>
      <c r="F45" s="26"/>
      <c r="G45" s="26"/>
      <c r="H45" s="26"/>
      <c r="I45" s="26"/>
      <c r="J45" s="26"/>
      <c r="K45" s="201"/>
      <c r="L45" s="26"/>
      <c r="M45" s="88"/>
      <c r="N45" s="308"/>
      <c r="O45" s="26"/>
      <c r="P45" s="239"/>
      <c r="Q45" s="97"/>
      <c r="R45" s="97"/>
      <c r="S45" s="34"/>
      <c r="T45" s="49"/>
      <c r="U45" s="26"/>
    </row>
    <row r="46" spans="1:21" ht="12" customHeight="1">
      <c r="A46" s="10">
        <v>31111</v>
      </c>
      <c r="B46" s="96" t="s">
        <v>143</v>
      </c>
      <c r="C46" s="34">
        <v>1825258.16</v>
      </c>
      <c r="D46" s="34">
        <v>1755348.77</v>
      </c>
      <c r="E46" s="34">
        <v>1729348.77</v>
      </c>
      <c r="F46" s="26"/>
      <c r="G46" s="26"/>
      <c r="H46" s="184">
        <v>4745</v>
      </c>
      <c r="I46" s="184">
        <v>20995</v>
      </c>
      <c r="J46" s="184">
        <v>260</v>
      </c>
      <c r="K46" s="212"/>
      <c r="L46" s="34"/>
      <c r="M46" s="324"/>
      <c r="N46" s="308">
        <v>31111</v>
      </c>
      <c r="O46" s="96" t="s">
        <v>143</v>
      </c>
      <c r="P46" s="250"/>
      <c r="Q46" s="123"/>
      <c r="R46" s="123"/>
      <c r="S46" s="34">
        <v>0</v>
      </c>
      <c r="T46" s="50">
        <f t="shared" si="3"/>
        <v>96.16989029102602</v>
      </c>
      <c r="U46" s="50">
        <f aca="true" t="shared" si="16" ref="U46:U76">IF(S46&lt;&gt;0,D46/S46*100,0)</f>
        <v>0</v>
      </c>
    </row>
    <row r="47" spans="1:21" ht="12" customHeight="1">
      <c r="A47" s="13">
        <v>31117</v>
      </c>
      <c r="B47" s="124" t="s">
        <v>105</v>
      </c>
      <c r="C47" s="77"/>
      <c r="D47" s="77"/>
      <c r="E47" s="77"/>
      <c r="F47" s="77"/>
      <c r="G47" s="77"/>
      <c r="H47" s="35"/>
      <c r="I47" s="35"/>
      <c r="J47" s="35"/>
      <c r="K47" s="213"/>
      <c r="L47" s="29"/>
      <c r="M47" s="107"/>
      <c r="N47" s="316">
        <v>31117</v>
      </c>
      <c r="O47" s="124" t="s">
        <v>105</v>
      </c>
      <c r="P47" s="246"/>
      <c r="Q47" s="77">
        <f>D47-E47-G47</f>
        <v>0</v>
      </c>
      <c r="R47" s="77"/>
      <c r="S47" s="35">
        <v>0</v>
      </c>
      <c r="T47" s="50">
        <f t="shared" si="3"/>
        <v>0</v>
      </c>
      <c r="U47" s="50">
        <f t="shared" si="16"/>
        <v>0</v>
      </c>
    </row>
    <row r="48" spans="1:21" ht="12" customHeight="1">
      <c r="A48" s="13">
        <v>31119</v>
      </c>
      <c r="B48" s="124" t="s">
        <v>106</v>
      </c>
      <c r="C48" s="77"/>
      <c r="D48" s="77"/>
      <c r="E48" s="77"/>
      <c r="F48" s="77"/>
      <c r="G48" s="77"/>
      <c r="H48" s="77"/>
      <c r="I48" s="77"/>
      <c r="J48" s="77"/>
      <c r="K48" s="206"/>
      <c r="L48" s="28"/>
      <c r="M48" s="134"/>
      <c r="N48" s="316">
        <v>31119</v>
      </c>
      <c r="O48" s="124" t="s">
        <v>106</v>
      </c>
      <c r="P48" s="246"/>
      <c r="Q48" s="77">
        <v>0</v>
      </c>
      <c r="R48" s="77"/>
      <c r="S48" s="35">
        <v>0</v>
      </c>
      <c r="T48" s="50">
        <f t="shared" si="3"/>
        <v>0</v>
      </c>
      <c r="U48" s="50">
        <f t="shared" si="16"/>
        <v>0</v>
      </c>
    </row>
    <row r="49" spans="1:21" ht="12.75">
      <c r="A49" s="62">
        <v>3111</v>
      </c>
      <c r="B49" s="125" t="s">
        <v>104</v>
      </c>
      <c r="C49" s="126">
        <f>SUM(C46:C48)</f>
        <v>1825258.16</v>
      </c>
      <c r="D49" s="126">
        <f aca="true" t="shared" si="17" ref="D49:S49">SUM(D46:D48)</f>
        <v>1755348.77</v>
      </c>
      <c r="E49" s="126">
        <f t="shared" si="17"/>
        <v>1729348.77</v>
      </c>
      <c r="F49" s="126"/>
      <c r="G49" s="126">
        <f t="shared" si="17"/>
        <v>0</v>
      </c>
      <c r="H49" s="126">
        <f t="shared" si="17"/>
        <v>4745</v>
      </c>
      <c r="I49" s="126">
        <f t="shared" si="17"/>
        <v>20995</v>
      </c>
      <c r="J49" s="126">
        <f t="shared" si="17"/>
        <v>260</v>
      </c>
      <c r="K49" s="214"/>
      <c r="L49" s="31"/>
      <c r="M49" s="31"/>
      <c r="N49" s="317">
        <v>3111</v>
      </c>
      <c r="O49" s="125" t="s">
        <v>104</v>
      </c>
      <c r="P49" s="251">
        <f t="shared" si="17"/>
        <v>0</v>
      </c>
      <c r="Q49" s="126">
        <f t="shared" si="17"/>
        <v>0</v>
      </c>
      <c r="R49" s="126">
        <f t="shared" si="17"/>
        <v>0</v>
      </c>
      <c r="S49" s="159">
        <f t="shared" si="17"/>
        <v>0</v>
      </c>
      <c r="T49" s="53">
        <f t="shared" si="3"/>
        <v>96.16989029102602</v>
      </c>
      <c r="U49" s="53">
        <f t="shared" si="16"/>
        <v>0</v>
      </c>
    </row>
    <row r="50" spans="1:21" ht="12.75" customHeight="1">
      <c r="A50" s="10">
        <v>31131</v>
      </c>
      <c r="B50" s="70" t="s">
        <v>13</v>
      </c>
      <c r="C50" s="28">
        <v>58774.66</v>
      </c>
      <c r="D50" s="28">
        <v>72246.53</v>
      </c>
      <c r="E50" s="28">
        <v>72246.53</v>
      </c>
      <c r="F50" s="28"/>
      <c r="G50" s="28"/>
      <c r="H50" s="77"/>
      <c r="I50" s="77"/>
      <c r="J50" s="77"/>
      <c r="K50" s="206"/>
      <c r="L50" s="28"/>
      <c r="M50" s="134"/>
      <c r="N50" s="308">
        <v>31131</v>
      </c>
      <c r="O50" s="70" t="s">
        <v>13</v>
      </c>
      <c r="P50" s="246"/>
      <c r="Q50" s="77"/>
      <c r="R50" s="77"/>
      <c r="S50" s="29">
        <v>0</v>
      </c>
      <c r="T50" s="50">
        <f t="shared" si="3"/>
        <v>122.92122149239144</v>
      </c>
      <c r="U50" s="50">
        <f t="shared" si="16"/>
        <v>0</v>
      </c>
    </row>
    <row r="51" spans="1:21" ht="12.75">
      <c r="A51" s="60">
        <v>311</v>
      </c>
      <c r="B51" s="75" t="s">
        <v>14</v>
      </c>
      <c r="C51" s="31">
        <f>C49+C50</f>
        <v>1884032.8199999998</v>
      </c>
      <c r="D51" s="31">
        <f>D49+D50</f>
        <v>1827595.3</v>
      </c>
      <c r="E51" s="31">
        <f>E49+E50</f>
        <v>1801595.3</v>
      </c>
      <c r="F51" s="31"/>
      <c r="G51" s="31">
        <f>G49+G50</f>
        <v>0</v>
      </c>
      <c r="H51" s="31">
        <f>H49+H50</f>
        <v>4745</v>
      </c>
      <c r="I51" s="31">
        <f>I49+I50</f>
        <v>20995</v>
      </c>
      <c r="J51" s="31">
        <f>J49+J50</f>
        <v>260</v>
      </c>
      <c r="K51" s="208"/>
      <c r="L51" s="31"/>
      <c r="M51" s="31"/>
      <c r="N51" s="312">
        <v>311</v>
      </c>
      <c r="O51" s="75" t="s">
        <v>14</v>
      </c>
      <c r="P51" s="247">
        <f>P49+P50</f>
        <v>0</v>
      </c>
      <c r="Q51" s="31">
        <f>Q49+Q50</f>
        <v>0</v>
      </c>
      <c r="R51" s="31">
        <f>R49+R50</f>
        <v>0</v>
      </c>
      <c r="S51" s="30">
        <v>3786485</v>
      </c>
      <c r="T51" s="51">
        <f t="shared" si="3"/>
        <v>97.004430103293</v>
      </c>
      <c r="U51" s="51">
        <f t="shared" si="16"/>
        <v>48.2662759789092</v>
      </c>
    </row>
    <row r="52" spans="1:21" s="104" customFormat="1" ht="12" customHeight="1">
      <c r="A52" s="100">
        <v>31211</v>
      </c>
      <c r="B52" s="127" t="s">
        <v>144</v>
      </c>
      <c r="C52" s="128"/>
      <c r="D52" s="128"/>
      <c r="E52" s="128"/>
      <c r="F52" s="128"/>
      <c r="G52" s="128"/>
      <c r="H52" s="101"/>
      <c r="I52" s="101"/>
      <c r="J52" s="101"/>
      <c r="K52" s="215"/>
      <c r="L52" s="128"/>
      <c r="M52" s="128"/>
      <c r="N52" s="313">
        <v>31211</v>
      </c>
      <c r="O52" s="127" t="s">
        <v>144</v>
      </c>
      <c r="P52" s="252"/>
      <c r="Q52" s="105"/>
      <c r="R52" s="105"/>
      <c r="S52" s="102">
        <v>0</v>
      </c>
      <c r="T52" s="103">
        <f t="shared" si="3"/>
        <v>0</v>
      </c>
      <c r="U52" s="103">
        <f t="shared" si="16"/>
        <v>0</v>
      </c>
    </row>
    <row r="53" spans="1:21" ht="12" customHeight="1">
      <c r="A53" s="10">
        <v>31212</v>
      </c>
      <c r="B53" s="70" t="s">
        <v>15</v>
      </c>
      <c r="C53" s="28">
        <v>11585.07</v>
      </c>
      <c r="D53" s="28">
        <v>2592.19</v>
      </c>
      <c r="E53" s="28">
        <v>2592.19</v>
      </c>
      <c r="F53" s="28"/>
      <c r="G53" s="28"/>
      <c r="H53" s="77"/>
      <c r="I53" s="77"/>
      <c r="J53" s="77"/>
      <c r="K53" s="206"/>
      <c r="L53" s="28"/>
      <c r="M53" s="134"/>
      <c r="N53" s="308">
        <v>31212</v>
      </c>
      <c r="O53" s="70" t="s">
        <v>15</v>
      </c>
      <c r="P53" s="246">
        <v>0</v>
      </c>
      <c r="Q53" s="77">
        <v>0</v>
      </c>
      <c r="R53" s="77"/>
      <c r="S53" s="29">
        <v>0</v>
      </c>
      <c r="T53" s="50">
        <f t="shared" si="3"/>
        <v>22.37526402516342</v>
      </c>
      <c r="U53" s="50">
        <f t="shared" si="16"/>
        <v>0</v>
      </c>
    </row>
    <row r="54" spans="1:21" ht="12" customHeight="1">
      <c r="A54" s="10">
        <v>31213</v>
      </c>
      <c r="B54" s="70" t="s">
        <v>16</v>
      </c>
      <c r="C54" s="28"/>
      <c r="D54" s="28"/>
      <c r="E54" s="28"/>
      <c r="F54" s="28"/>
      <c r="G54" s="28"/>
      <c r="H54" s="28"/>
      <c r="I54" s="28"/>
      <c r="J54" s="28"/>
      <c r="K54" s="216"/>
      <c r="L54" s="28"/>
      <c r="M54" s="134"/>
      <c r="N54" s="308">
        <v>31213</v>
      </c>
      <c r="O54" s="70" t="s">
        <v>16</v>
      </c>
      <c r="P54" s="253"/>
      <c r="Q54" s="28">
        <v>0</v>
      </c>
      <c r="R54" s="28"/>
      <c r="S54" s="29">
        <v>0</v>
      </c>
      <c r="T54" s="50">
        <f t="shared" si="3"/>
        <v>0</v>
      </c>
      <c r="U54" s="50">
        <f t="shared" si="16"/>
        <v>0</v>
      </c>
    </row>
    <row r="55" spans="1:21" ht="12" customHeight="1">
      <c r="A55" s="10">
        <v>31214</v>
      </c>
      <c r="B55" s="70" t="s">
        <v>17</v>
      </c>
      <c r="C55" s="28"/>
      <c r="D55" s="28"/>
      <c r="E55" s="28"/>
      <c r="F55" s="28"/>
      <c r="G55" s="28"/>
      <c r="H55" s="28"/>
      <c r="I55" s="28"/>
      <c r="J55" s="28"/>
      <c r="K55" s="216"/>
      <c r="L55" s="28"/>
      <c r="M55" s="134"/>
      <c r="N55" s="308">
        <v>31214</v>
      </c>
      <c r="O55" s="70" t="s">
        <v>17</v>
      </c>
      <c r="P55" s="253"/>
      <c r="Q55" s="28">
        <f>D55-E55-G55</f>
        <v>0</v>
      </c>
      <c r="R55" s="28"/>
      <c r="S55" s="36">
        <v>0</v>
      </c>
      <c r="T55" s="50">
        <f>IF(C55&lt;&gt;0,D55/C55*100,0)</f>
        <v>0</v>
      </c>
      <c r="U55" s="50">
        <f t="shared" si="16"/>
        <v>0</v>
      </c>
    </row>
    <row r="56" spans="1:21" ht="12" customHeight="1">
      <c r="A56" s="10">
        <v>31215</v>
      </c>
      <c r="B56" s="70" t="s">
        <v>18</v>
      </c>
      <c r="C56" s="28">
        <v>18261.03</v>
      </c>
      <c r="D56" s="28">
        <v>10829.35</v>
      </c>
      <c r="E56" s="28">
        <v>10829.35</v>
      </c>
      <c r="F56" s="28"/>
      <c r="G56" s="129"/>
      <c r="H56" s="130"/>
      <c r="I56" s="130"/>
      <c r="J56" s="130"/>
      <c r="K56" s="217"/>
      <c r="L56" s="129"/>
      <c r="M56" s="116"/>
      <c r="N56" s="308">
        <v>31215</v>
      </c>
      <c r="O56" s="70" t="s">
        <v>18</v>
      </c>
      <c r="P56" s="254"/>
      <c r="Q56" s="77">
        <f>D56-E56-G56</f>
        <v>0</v>
      </c>
      <c r="R56" s="77"/>
      <c r="S56" s="36">
        <v>0</v>
      </c>
      <c r="T56" s="50">
        <f aca="true" t="shared" si="18" ref="T56:T105">IF(C56&lt;&gt;0,D56/C56*100,0)</f>
        <v>59.30306231357159</v>
      </c>
      <c r="U56" s="50">
        <f t="shared" si="16"/>
        <v>0</v>
      </c>
    </row>
    <row r="57" spans="1:21" ht="12" customHeight="1">
      <c r="A57" s="10">
        <v>31216</v>
      </c>
      <c r="B57" s="70" t="s">
        <v>110</v>
      </c>
      <c r="C57" s="28">
        <v>5000</v>
      </c>
      <c r="D57" s="28">
        <v>1250</v>
      </c>
      <c r="E57" s="28">
        <v>1250</v>
      </c>
      <c r="F57" s="28"/>
      <c r="G57" s="129"/>
      <c r="H57" s="130"/>
      <c r="I57" s="130"/>
      <c r="J57" s="130"/>
      <c r="K57" s="217"/>
      <c r="L57" s="129"/>
      <c r="M57" s="116"/>
      <c r="N57" s="308">
        <v>31216</v>
      </c>
      <c r="O57" s="70" t="s">
        <v>110</v>
      </c>
      <c r="P57" s="254"/>
      <c r="Q57" s="77">
        <v>0</v>
      </c>
      <c r="R57" s="77"/>
      <c r="S57" s="36">
        <v>0</v>
      </c>
      <c r="T57" s="50">
        <f t="shared" si="18"/>
        <v>25</v>
      </c>
      <c r="U57" s="50">
        <f t="shared" si="16"/>
        <v>0</v>
      </c>
    </row>
    <row r="58" spans="1:21" ht="12" customHeight="1">
      <c r="A58" s="10">
        <v>31219</v>
      </c>
      <c r="B58" s="70" t="s">
        <v>119</v>
      </c>
      <c r="C58" s="28">
        <v>3326</v>
      </c>
      <c r="D58" s="28">
        <v>1663</v>
      </c>
      <c r="E58" s="28">
        <v>1663</v>
      </c>
      <c r="F58" s="28"/>
      <c r="G58" s="129"/>
      <c r="H58" s="130"/>
      <c r="I58" s="130"/>
      <c r="J58" s="130"/>
      <c r="K58" s="217"/>
      <c r="L58" s="129"/>
      <c r="M58" s="116"/>
      <c r="N58" s="308">
        <v>31219</v>
      </c>
      <c r="O58" s="70" t="s">
        <v>119</v>
      </c>
      <c r="P58" s="254"/>
      <c r="Q58" s="77">
        <f>D58-E58-G58</f>
        <v>0</v>
      </c>
      <c r="R58" s="77"/>
      <c r="S58" s="36">
        <v>0</v>
      </c>
      <c r="T58" s="50">
        <f t="shared" si="18"/>
        <v>50</v>
      </c>
      <c r="U58" s="50">
        <f t="shared" si="16"/>
        <v>0</v>
      </c>
    </row>
    <row r="59" spans="1:21" ht="12.75" customHeight="1">
      <c r="A59" s="60">
        <v>312</v>
      </c>
      <c r="B59" s="75" t="s">
        <v>19</v>
      </c>
      <c r="C59" s="31">
        <f>C52+C53+C54+C55+C56+C57+C58</f>
        <v>38172.1</v>
      </c>
      <c r="D59" s="31">
        <f aca="true" t="shared" si="19" ref="D59:R59">D52+D53+D54+D55+D56+D57+D58</f>
        <v>16334.54</v>
      </c>
      <c r="E59" s="31">
        <f t="shared" si="19"/>
        <v>16334.54</v>
      </c>
      <c r="F59" s="31"/>
      <c r="G59" s="31">
        <f t="shared" si="19"/>
        <v>0</v>
      </c>
      <c r="H59" s="31">
        <f t="shared" si="19"/>
        <v>0</v>
      </c>
      <c r="I59" s="31">
        <f t="shared" si="19"/>
        <v>0</v>
      </c>
      <c r="J59" s="31">
        <f t="shared" si="19"/>
        <v>0</v>
      </c>
      <c r="K59" s="208"/>
      <c r="L59" s="31"/>
      <c r="M59" s="31"/>
      <c r="N59" s="312">
        <v>312</v>
      </c>
      <c r="O59" s="75" t="s">
        <v>19</v>
      </c>
      <c r="P59" s="247">
        <f t="shared" si="19"/>
        <v>0</v>
      </c>
      <c r="Q59" s="106">
        <f t="shared" si="19"/>
        <v>0</v>
      </c>
      <c r="R59" s="31">
        <f t="shared" si="19"/>
        <v>0</v>
      </c>
      <c r="S59" s="31">
        <v>273450</v>
      </c>
      <c r="T59" s="51">
        <f t="shared" si="18"/>
        <v>42.791829634733226</v>
      </c>
      <c r="U59" s="51">
        <f t="shared" si="16"/>
        <v>5.973501554214665</v>
      </c>
    </row>
    <row r="60" spans="1:21" ht="12" customHeight="1">
      <c r="A60" s="10">
        <v>3131</v>
      </c>
      <c r="B60" s="70" t="s">
        <v>20</v>
      </c>
      <c r="C60" s="28">
        <v>0</v>
      </c>
      <c r="D60" s="28"/>
      <c r="E60" s="28"/>
      <c r="F60" s="28"/>
      <c r="G60" s="28"/>
      <c r="H60" s="77"/>
      <c r="I60" s="77"/>
      <c r="J60" s="77"/>
      <c r="K60" s="206"/>
      <c r="L60" s="28"/>
      <c r="M60" s="134"/>
      <c r="N60" s="308">
        <v>3131</v>
      </c>
      <c r="O60" s="70" t="s">
        <v>20</v>
      </c>
      <c r="P60" s="246"/>
      <c r="Q60" s="77">
        <f>D60-E60-G60</f>
        <v>0</v>
      </c>
      <c r="R60" s="77"/>
      <c r="S60" s="29">
        <v>0</v>
      </c>
      <c r="T60" s="50">
        <f t="shared" si="18"/>
        <v>0</v>
      </c>
      <c r="U60" s="50">
        <f t="shared" si="16"/>
        <v>0</v>
      </c>
    </row>
    <row r="61" spans="1:21" ht="12.75">
      <c r="A61" s="10">
        <v>3132</v>
      </c>
      <c r="B61" s="70" t="s">
        <v>111</v>
      </c>
      <c r="C61" s="36">
        <v>292025.11</v>
      </c>
      <c r="D61" s="28">
        <v>298663.45</v>
      </c>
      <c r="E61" s="28">
        <v>294415.45</v>
      </c>
      <c r="F61" s="28"/>
      <c r="G61" s="28"/>
      <c r="H61" s="77">
        <v>775.28</v>
      </c>
      <c r="I61" s="77">
        <v>3430.24</v>
      </c>
      <c r="J61" s="77">
        <v>42.48</v>
      </c>
      <c r="K61" s="206"/>
      <c r="L61" s="28"/>
      <c r="M61" s="134"/>
      <c r="N61" s="308">
        <v>3132</v>
      </c>
      <c r="O61" s="70" t="s">
        <v>111</v>
      </c>
      <c r="P61" s="246"/>
      <c r="Q61" s="77"/>
      <c r="R61" s="77"/>
      <c r="S61" s="36">
        <v>0</v>
      </c>
      <c r="T61" s="50">
        <f t="shared" si="18"/>
        <v>102.27320862921685</v>
      </c>
      <c r="U61" s="50">
        <f t="shared" si="16"/>
        <v>0</v>
      </c>
    </row>
    <row r="62" spans="1:21" ht="12.75" customHeight="1">
      <c r="A62" s="10">
        <v>3133</v>
      </c>
      <c r="B62" s="70" t="s">
        <v>112</v>
      </c>
      <c r="C62" s="36">
        <v>32028.55</v>
      </c>
      <c r="D62" s="28">
        <v>4912.4</v>
      </c>
      <c r="E62" s="28">
        <v>4841</v>
      </c>
      <c r="F62" s="28"/>
      <c r="G62" s="28"/>
      <c r="H62" s="77">
        <v>13.03</v>
      </c>
      <c r="I62" s="77">
        <v>57.66</v>
      </c>
      <c r="J62" s="77">
        <v>0.71</v>
      </c>
      <c r="K62" s="206"/>
      <c r="L62" s="28"/>
      <c r="M62" s="134"/>
      <c r="N62" s="308">
        <v>3133</v>
      </c>
      <c r="O62" s="70" t="s">
        <v>112</v>
      </c>
      <c r="P62" s="246"/>
      <c r="Q62" s="77"/>
      <c r="R62" s="77"/>
      <c r="S62" s="36">
        <v>0</v>
      </c>
      <c r="T62" s="50">
        <f t="shared" si="18"/>
        <v>15.337566015320705</v>
      </c>
      <c r="U62" s="50">
        <f t="shared" si="16"/>
        <v>0</v>
      </c>
    </row>
    <row r="63" spans="1:21" ht="12.75">
      <c r="A63" s="60">
        <v>313</v>
      </c>
      <c r="B63" s="75" t="s">
        <v>21</v>
      </c>
      <c r="C63" s="31">
        <f>C60+C61+C62</f>
        <v>324053.66</v>
      </c>
      <c r="D63" s="31">
        <f>D60+D61+D62</f>
        <v>303575.85000000003</v>
      </c>
      <c r="E63" s="31">
        <f>E60+E61+E62</f>
        <v>299256.45</v>
      </c>
      <c r="F63" s="31"/>
      <c r="G63" s="31">
        <f>G60+G61+G62</f>
        <v>0</v>
      </c>
      <c r="H63" s="31">
        <f>H60+H61+H62</f>
        <v>788.31</v>
      </c>
      <c r="I63" s="31">
        <f>I60+I61+I62</f>
        <v>3487.8999999999996</v>
      </c>
      <c r="J63" s="31">
        <f>J60+J61+J62</f>
        <v>43.19</v>
      </c>
      <c r="K63" s="208"/>
      <c r="L63" s="31"/>
      <c r="M63" s="31"/>
      <c r="N63" s="312">
        <v>313</v>
      </c>
      <c r="O63" s="75" t="s">
        <v>21</v>
      </c>
      <c r="P63" s="247">
        <f>P60+P61+P62</f>
        <v>0</v>
      </c>
      <c r="Q63" s="31">
        <f>Q60+Q61+Q62</f>
        <v>0</v>
      </c>
      <c r="R63" s="31">
        <f>R60+R61+R62</f>
        <v>0</v>
      </c>
      <c r="S63" s="30">
        <v>651275</v>
      </c>
      <c r="T63" s="51">
        <f t="shared" si="18"/>
        <v>93.68073485113547</v>
      </c>
      <c r="U63" s="51">
        <f t="shared" si="16"/>
        <v>46.612544624006766</v>
      </c>
    </row>
    <row r="64" spans="1:21" ht="12.75">
      <c r="A64" s="10">
        <v>32111</v>
      </c>
      <c r="B64" s="70" t="s">
        <v>22</v>
      </c>
      <c r="C64" s="36">
        <v>4658</v>
      </c>
      <c r="D64" s="36">
        <v>6953</v>
      </c>
      <c r="E64" s="28"/>
      <c r="F64" s="28"/>
      <c r="G64" s="36">
        <v>6953</v>
      </c>
      <c r="H64" s="131"/>
      <c r="I64" s="131"/>
      <c r="J64" s="131"/>
      <c r="K64" s="218"/>
      <c r="L64" s="36"/>
      <c r="M64" s="117"/>
      <c r="N64" s="308">
        <v>32111</v>
      </c>
      <c r="O64" s="70" t="s">
        <v>22</v>
      </c>
      <c r="P64" s="255"/>
      <c r="Q64" s="77">
        <f aca="true" t="shared" si="20" ref="Q64:Q70">D64-E64-G64-P64-H64</f>
        <v>0</v>
      </c>
      <c r="R64" s="77"/>
      <c r="S64" s="29">
        <v>0</v>
      </c>
      <c r="T64" s="50">
        <f t="shared" si="18"/>
        <v>149.27007299270073</v>
      </c>
      <c r="U64" s="50">
        <f t="shared" si="16"/>
        <v>0</v>
      </c>
    </row>
    <row r="65" spans="1:21" ht="12" customHeight="1">
      <c r="A65" s="10">
        <v>32112</v>
      </c>
      <c r="B65" s="70" t="s">
        <v>97</v>
      </c>
      <c r="C65" s="36">
        <v>6321.86</v>
      </c>
      <c r="D65" s="36"/>
      <c r="E65" s="28"/>
      <c r="F65" s="28"/>
      <c r="G65" s="36"/>
      <c r="H65" s="131"/>
      <c r="I65" s="131"/>
      <c r="J65" s="131"/>
      <c r="K65" s="218"/>
      <c r="L65" s="36"/>
      <c r="M65" s="117"/>
      <c r="N65" s="308">
        <v>32112</v>
      </c>
      <c r="O65" s="70" t="s">
        <v>97</v>
      </c>
      <c r="P65" s="255"/>
      <c r="Q65" s="77">
        <f t="shared" si="20"/>
        <v>0</v>
      </c>
      <c r="R65" s="77"/>
      <c r="S65" s="29">
        <v>0</v>
      </c>
      <c r="T65" s="50">
        <f t="shared" si="18"/>
        <v>0</v>
      </c>
      <c r="U65" s="50">
        <f t="shared" si="16"/>
        <v>0</v>
      </c>
    </row>
    <row r="66" spans="1:21" ht="12.75">
      <c r="A66" s="10">
        <v>32113</v>
      </c>
      <c r="B66" s="70" t="s">
        <v>98</v>
      </c>
      <c r="C66" s="36">
        <v>1764</v>
      </c>
      <c r="D66" s="36">
        <v>9118.33</v>
      </c>
      <c r="E66" s="28"/>
      <c r="F66" s="28"/>
      <c r="G66" s="36">
        <v>9118.33</v>
      </c>
      <c r="H66" s="131"/>
      <c r="I66" s="131"/>
      <c r="J66" s="131"/>
      <c r="K66" s="218"/>
      <c r="L66" s="36"/>
      <c r="M66" s="117"/>
      <c r="N66" s="308">
        <v>32113</v>
      </c>
      <c r="O66" s="70" t="s">
        <v>98</v>
      </c>
      <c r="P66" s="255"/>
      <c r="Q66" s="77">
        <f t="shared" si="20"/>
        <v>0</v>
      </c>
      <c r="R66" s="77"/>
      <c r="S66" s="29">
        <v>0</v>
      </c>
      <c r="T66" s="50">
        <f t="shared" si="18"/>
        <v>516.9121315192743</v>
      </c>
      <c r="U66" s="50">
        <f t="shared" si="16"/>
        <v>0</v>
      </c>
    </row>
    <row r="67" spans="1:21" ht="12.75">
      <c r="A67" s="10">
        <v>32114</v>
      </c>
      <c r="B67" s="70" t="s">
        <v>99</v>
      </c>
      <c r="C67" s="28"/>
      <c r="D67" s="36"/>
      <c r="E67" s="28"/>
      <c r="F67" s="28"/>
      <c r="G67" s="36"/>
      <c r="H67" s="131"/>
      <c r="I67" s="131"/>
      <c r="J67" s="131"/>
      <c r="K67" s="218"/>
      <c r="L67" s="36"/>
      <c r="M67" s="117"/>
      <c r="N67" s="308">
        <v>32114</v>
      </c>
      <c r="O67" s="70" t="s">
        <v>99</v>
      </c>
      <c r="P67" s="255"/>
      <c r="Q67" s="77">
        <f t="shared" si="20"/>
        <v>0</v>
      </c>
      <c r="R67" s="77"/>
      <c r="S67" s="29">
        <v>0</v>
      </c>
      <c r="T67" s="50">
        <f t="shared" si="18"/>
        <v>0</v>
      </c>
      <c r="U67" s="50">
        <f t="shared" si="16"/>
        <v>0</v>
      </c>
    </row>
    <row r="68" spans="1:21" ht="12" customHeight="1">
      <c r="A68" s="10">
        <v>32115</v>
      </c>
      <c r="B68" s="70" t="s">
        <v>23</v>
      </c>
      <c r="C68" s="36">
        <v>8917</v>
      </c>
      <c r="D68" s="36">
        <v>12312</v>
      </c>
      <c r="E68" s="28"/>
      <c r="F68" s="28"/>
      <c r="G68" s="36">
        <v>10676</v>
      </c>
      <c r="H68" s="131"/>
      <c r="I68" s="131"/>
      <c r="J68" s="131"/>
      <c r="K68" s="218"/>
      <c r="L68" s="36"/>
      <c r="M68" s="117"/>
      <c r="N68" s="308">
        <v>32115</v>
      </c>
      <c r="O68" s="70" t="s">
        <v>23</v>
      </c>
      <c r="P68" s="255">
        <v>1636</v>
      </c>
      <c r="Q68" s="77">
        <f t="shared" si="20"/>
        <v>0</v>
      </c>
      <c r="R68" s="77"/>
      <c r="S68" s="29">
        <v>0</v>
      </c>
      <c r="T68" s="50">
        <f t="shared" si="18"/>
        <v>138.07334305259616</v>
      </c>
      <c r="U68" s="50">
        <f t="shared" si="16"/>
        <v>0</v>
      </c>
    </row>
    <row r="69" spans="1:21" ht="12.75">
      <c r="A69" s="10">
        <v>32116</v>
      </c>
      <c r="B69" s="70" t="s">
        <v>108</v>
      </c>
      <c r="C69" s="36"/>
      <c r="D69" s="36"/>
      <c r="E69" s="28"/>
      <c r="F69" s="28"/>
      <c r="G69" s="36"/>
      <c r="H69" s="131"/>
      <c r="I69" s="131"/>
      <c r="J69" s="131"/>
      <c r="K69" s="218"/>
      <c r="L69" s="36"/>
      <c r="M69" s="117"/>
      <c r="N69" s="308">
        <v>32116</v>
      </c>
      <c r="O69" s="70" t="s">
        <v>108</v>
      </c>
      <c r="P69" s="255"/>
      <c r="Q69" s="77">
        <f t="shared" si="20"/>
        <v>0</v>
      </c>
      <c r="R69" s="77"/>
      <c r="S69" s="29">
        <v>0</v>
      </c>
      <c r="T69" s="50">
        <f t="shared" si="18"/>
        <v>0</v>
      </c>
      <c r="U69" s="50">
        <f t="shared" si="16"/>
        <v>0</v>
      </c>
    </row>
    <row r="70" spans="1:21" ht="12" customHeight="1">
      <c r="A70" s="10">
        <v>32119</v>
      </c>
      <c r="B70" s="70" t="s">
        <v>130</v>
      </c>
      <c r="C70" s="36">
        <v>471</v>
      </c>
      <c r="D70" s="36">
        <v>981</v>
      </c>
      <c r="E70" s="28"/>
      <c r="F70" s="28"/>
      <c r="G70" s="36">
        <v>708</v>
      </c>
      <c r="H70" s="131"/>
      <c r="I70" s="131"/>
      <c r="J70" s="131"/>
      <c r="K70" s="218"/>
      <c r="L70" s="36"/>
      <c r="M70" s="117"/>
      <c r="N70" s="308">
        <v>32119</v>
      </c>
      <c r="O70" s="70" t="s">
        <v>130</v>
      </c>
      <c r="P70" s="255">
        <v>273</v>
      </c>
      <c r="Q70" s="77">
        <f t="shared" si="20"/>
        <v>0</v>
      </c>
      <c r="R70" s="77"/>
      <c r="S70" s="29">
        <v>0</v>
      </c>
      <c r="T70" s="50">
        <f t="shared" si="18"/>
        <v>208.28025477707007</v>
      </c>
      <c r="U70" s="50">
        <f t="shared" si="16"/>
        <v>0</v>
      </c>
    </row>
    <row r="71" spans="1:21" ht="12.75">
      <c r="A71" s="12">
        <v>3211</v>
      </c>
      <c r="B71" s="72" t="s">
        <v>24</v>
      </c>
      <c r="C71" s="39">
        <f>C64+C65+C66+C67+C68+C69+C70</f>
        <v>22131.86</v>
      </c>
      <c r="D71" s="39">
        <f>D64+D65+D66+D67+D68+D69+D70</f>
        <v>29364.33</v>
      </c>
      <c r="E71" s="39">
        <f aca="true" t="shared" si="21" ref="E71:S71">E64+E65+E66+E67+E68+E69+E70</f>
        <v>0</v>
      </c>
      <c r="F71" s="39"/>
      <c r="G71" s="39">
        <f t="shared" si="21"/>
        <v>27455.33</v>
      </c>
      <c r="H71" s="39">
        <f t="shared" si="21"/>
        <v>0</v>
      </c>
      <c r="I71" s="39">
        <f t="shared" si="21"/>
        <v>0</v>
      </c>
      <c r="J71" s="39"/>
      <c r="K71" s="219"/>
      <c r="L71" s="39"/>
      <c r="M71" s="39"/>
      <c r="N71" s="310">
        <v>3211</v>
      </c>
      <c r="O71" s="72" t="s">
        <v>24</v>
      </c>
      <c r="P71" s="256">
        <f t="shared" si="21"/>
        <v>1909</v>
      </c>
      <c r="Q71" s="39">
        <f t="shared" si="21"/>
        <v>0</v>
      </c>
      <c r="R71" s="39">
        <f t="shared" si="21"/>
        <v>0</v>
      </c>
      <c r="S71" s="39">
        <f t="shared" si="21"/>
        <v>0</v>
      </c>
      <c r="T71" s="53">
        <f t="shared" si="18"/>
        <v>132.67899760797332</v>
      </c>
      <c r="U71" s="53">
        <f t="shared" si="16"/>
        <v>0</v>
      </c>
    </row>
    <row r="72" spans="1:21" ht="12.75">
      <c r="A72" s="10">
        <v>32121</v>
      </c>
      <c r="B72" s="70" t="s">
        <v>25</v>
      </c>
      <c r="C72" s="36">
        <v>81325.58</v>
      </c>
      <c r="D72" s="36">
        <v>75992.4</v>
      </c>
      <c r="E72" s="129">
        <v>0</v>
      </c>
      <c r="F72" s="129"/>
      <c r="G72" s="36">
        <v>74027.62</v>
      </c>
      <c r="H72" s="131">
        <v>358.55</v>
      </c>
      <c r="I72" s="131">
        <v>1586.58</v>
      </c>
      <c r="J72" s="131">
        <v>19.65</v>
      </c>
      <c r="K72" s="218"/>
      <c r="L72" s="36"/>
      <c r="M72" s="117"/>
      <c r="N72" s="308">
        <v>32121</v>
      </c>
      <c r="O72" s="70" t="s">
        <v>25</v>
      </c>
      <c r="P72" s="255"/>
      <c r="Q72" s="77"/>
      <c r="R72" s="77"/>
      <c r="S72" s="36">
        <v>0</v>
      </c>
      <c r="T72" s="50">
        <f t="shared" si="18"/>
        <v>93.44218633300862</v>
      </c>
      <c r="U72" s="50">
        <f t="shared" si="16"/>
        <v>0</v>
      </c>
    </row>
    <row r="73" spans="1:21" ht="12" customHeight="1">
      <c r="A73" s="12">
        <v>3212</v>
      </c>
      <c r="B73" s="72" t="s">
        <v>25</v>
      </c>
      <c r="C73" s="39">
        <f>C72</f>
        <v>81325.58</v>
      </c>
      <c r="D73" s="39">
        <f aca="true" t="shared" si="22" ref="D73:S73">D72</f>
        <v>75992.4</v>
      </c>
      <c r="E73" s="39">
        <f t="shared" si="22"/>
        <v>0</v>
      </c>
      <c r="F73" s="39"/>
      <c r="G73" s="39">
        <f t="shared" si="22"/>
        <v>74027.62</v>
      </c>
      <c r="H73" s="39">
        <f t="shared" si="22"/>
        <v>358.55</v>
      </c>
      <c r="I73" s="39">
        <f t="shared" si="22"/>
        <v>1586.58</v>
      </c>
      <c r="J73" s="39">
        <f t="shared" si="22"/>
        <v>19.65</v>
      </c>
      <c r="K73" s="219"/>
      <c r="L73" s="39"/>
      <c r="M73" s="39"/>
      <c r="N73" s="310">
        <v>3212</v>
      </c>
      <c r="O73" s="72" t="s">
        <v>25</v>
      </c>
      <c r="P73" s="256">
        <f t="shared" si="22"/>
        <v>0</v>
      </c>
      <c r="Q73" s="39">
        <f t="shared" si="22"/>
        <v>0</v>
      </c>
      <c r="R73" s="39">
        <f t="shared" si="22"/>
        <v>0</v>
      </c>
      <c r="S73" s="39">
        <f t="shared" si="22"/>
        <v>0</v>
      </c>
      <c r="T73" s="53">
        <f t="shared" si="18"/>
        <v>93.44218633300862</v>
      </c>
      <c r="U73" s="53">
        <f t="shared" si="16"/>
        <v>0</v>
      </c>
    </row>
    <row r="74" spans="1:21" ht="12.75">
      <c r="A74" s="10">
        <v>32131</v>
      </c>
      <c r="B74" s="70" t="s">
        <v>26</v>
      </c>
      <c r="C74" s="28">
        <v>775</v>
      </c>
      <c r="D74" s="28">
        <v>1424</v>
      </c>
      <c r="E74" s="28"/>
      <c r="F74" s="28"/>
      <c r="G74" s="28">
        <v>1424</v>
      </c>
      <c r="H74" s="77"/>
      <c r="I74" s="28"/>
      <c r="J74" s="28"/>
      <c r="K74" s="216"/>
      <c r="L74" s="28"/>
      <c r="M74" s="134"/>
      <c r="N74" s="308">
        <v>32131</v>
      </c>
      <c r="O74" s="70" t="s">
        <v>26</v>
      </c>
      <c r="P74" s="253"/>
      <c r="Q74" s="28"/>
      <c r="R74" s="28"/>
      <c r="S74" s="29">
        <v>0</v>
      </c>
      <c r="T74" s="50">
        <f t="shared" si="18"/>
        <v>183.74193548387098</v>
      </c>
      <c r="U74" s="50">
        <f t="shared" si="16"/>
        <v>0</v>
      </c>
    </row>
    <row r="75" spans="1:21" ht="12.75">
      <c r="A75" s="10">
        <v>32132</v>
      </c>
      <c r="B75" s="70" t="s">
        <v>27</v>
      </c>
      <c r="C75" s="28">
        <v>3858.76</v>
      </c>
      <c r="D75" s="28">
        <v>1125</v>
      </c>
      <c r="E75" s="28"/>
      <c r="F75" s="28"/>
      <c r="G75" s="28">
        <v>1125</v>
      </c>
      <c r="H75" s="77"/>
      <c r="I75" s="77"/>
      <c r="J75" s="77"/>
      <c r="K75" s="206"/>
      <c r="L75" s="28"/>
      <c r="M75" s="134"/>
      <c r="N75" s="308">
        <v>32132</v>
      </c>
      <c r="O75" s="70" t="s">
        <v>27</v>
      </c>
      <c r="P75" s="246"/>
      <c r="Q75" s="77"/>
      <c r="R75" s="77"/>
      <c r="S75" s="29">
        <v>0</v>
      </c>
      <c r="T75" s="50"/>
      <c r="U75" s="50">
        <f t="shared" si="16"/>
        <v>0</v>
      </c>
    </row>
    <row r="76" spans="1:21" ht="12.75">
      <c r="A76" s="12">
        <v>3213</v>
      </c>
      <c r="B76" s="72" t="s">
        <v>28</v>
      </c>
      <c r="C76" s="39">
        <f>C74+C75</f>
        <v>4633.76</v>
      </c>
      <c r="D76" s="39">
        <f>D74+D75</f>
        <v>2549</v>
      </c>
      <c r="E76" s="39">
        <f aca="true" t="shared" si="23" ref="E76:S76">E74+E75</f>
        <v>0</v>
      </c>
      <c r="F76" s="39"/>
      <c r="G76" s="39">
        <f t="shared" si="23"/>
        <v>2549</v>
      </c>
      <c r="H76" s="39">
        <f t="shared" si="23"/>
        <v>0</v>
      </c>
      <c r="I76" s="39">
        <f t="shared" si="23"/>
        <v>0</v>
      </c>
      <c r="J76" s="39">
        <f t="shared" si="23"/>
        <v>0</v>
      </c>
      <c r="K76" s="219"/>
      <c r="L76" s="39"/>
      <c r="M76" s="39"/>
      <c r="N76" s="310">
        <v>3213</v>
      </c>
      <c r="O76" s="72" t="s">
        <v>28</v>
      </c>
      <c r="P76" s="256">
        <f t="shared" si="23"/>
        <v>0</v>
      </c>
      <c r="Q76" s="39">
        <f t="shared" si="23"/>
        <v>0</v>
      </c>
      <c r="R76" s="39">
        <f t="shared" si="23"/>
        <v>0</v>
      </c>
      <c r="S76" s="39">
        <f t="shared" si="23"/>
        <v>0</v>
      </c>
      <c r="T76" s="53">
        <f t="shared" si="18"/>
        <v>55.009322882497145</v>
      </c>
      <c r="U76" s="53">
        <f t="shared" si="16"/>
        <v>0</v>
      </c>
    </row>
    <row r="77" spans="1:21" s="104" customFormat="1" ht="12.75">
      <c r="A77" s="87">
        <v>32149</v>
      </c>
      <c r="B77" s="133" t="s">
        <v>180</v>
      </c>
      <c r="C77" s="134">
        <v>2092.32</v>
      </c>
      <c r="D77" s="134">
        <v>0</v>
      </c>
      <c r="E77" s="134"/>
      <c r="F77" s="134"/>
      <c r="G77" s="134">
        <v>0</v>
      </c>
      <c r="H77" s="134"/>
      <c r="I77" s="134"/>
      <c r="J77" s="134"/>
      <c r="K77" s="220"/>
      <c r="L77" s="134"/>
      <c r="M77" s="134"/>
      <c r="N77" s="311">
        <v>32149</v>
      </c>
      <c r="O77" s="133" t="s">
        <v>180</v>
      </c>
      <c r="P77" s="257"/>
      <c r="Q77" s="134"/>
      <c r="R77" s="134"/>
      <c r="S77" s="134">
        <v>0</v>
      </c>
      <c r="T77" s="95"/>
      <c r="U77" s="95"/>
    </row>
    <row r="78" spans="1:21" ht="12.75">
      <c r="A78" s="60">
        <v>321</v>
      </c>
      <c r="B78" s="75" t="s">
        <v>29</v>
      </c>
      <c r="C78" s="31">
        <f>C71+C73+C76+C77</f>
        <v>110183.52</v>
      </c>
      <c r="D78" s="31">
        <f aca="true" t="shared" si="24" ref="D78:R78">D71+D73+D76+D77</f>
        <v>107905.73</v>
      </c>
      <c r="E78" s="31">
        <f t="shared" si="24"/>
        <v>0</v>
      </c>
      <c r="F78" s="31">
        <f t="shared" si="24"/>
        <v>0</v>
      </c>
      <c r="G78" s="31">
        <f t="shared" si="24"/>
        <v>104031.95</v>
      </c>
      <c r="H78" s="31">
        <f t="shared" si="24"/>
        <v>358.55</v>
      </c>
      <c r="I78" s="31">
        <f t="shared" si="24"/>
        <v>1586.58</v>
      </c>
      <c r="J78" s="31">
        <f t="shared" si="24"/>
        <v>19.65</v>
      </c>
      <c r="K78" s="208"/>
      <c r="L78" s="31"/>
      <c r="M78" s="31"/>
      <c r="N78" s="312">
        <v>321</v>
      </c>
      <c r="O78" s="75" t="s">
        <v>29</v>
      </c>
      <c r="P78" s="247">
        <f t="shared" si="24"/>
        <v>1909</v>
      </c>
      <c r="Q78" s="31">
        <f t="shared" si="24"/>
        <v>0</v>
      </c>
      <c r="R78" s="31">
        <f t="shared" si="24"/>
        <v>0</v>
      </c>
      <c r="S78" s="31">
        <v>202550</v>
      </c>
      <c r="T78" s="51">
        <f t="shared" si="18"/>
        <v>97.9327307749834</v>
      </c>
      <c r="U78" s="51">
        <f aca="true" t="shared" si="25" ref="U78:U83">IF(S78&lt;&gt;0,D78/S78*100,0)</f>
        <v>53.273626265119724</v>
      </c>
    </row>
    <row r="79" spans="1:21" ht="12.75">
      <c r="A79" s="10">
        <v>32211</v>
      </c>
      <c r="B79" s="70" t="s">
        <v>30</v>
      </c>
      <c r="C79" s="28">
        <v>10486.74</v>
      </c>
      <c r="D79" s="28">
        <v>11638.6</v>
      </c>
      <c r="E79" s="28"/>
      <c r="F79" s="28"/>
      <c r="G79" s="28">
        <v>11638.6</v>
      </c>
      <c r="H79" s="77"/>
      <c r="I79" s="77"/>
      <c r="J79" s="77"/>
      <c r="K79" s="206"/>
      <c r="L79" s="28"/>
      <c r="M79" s="134"/>
      <c r="N79" s="308">
        <v>32211</v>
      </c>
      <c r="O79" s="70" t="s">
        <v>30</v>
      </c>
      <c r="P79" s="246"/>
      <c r="Q79" s="77"/>
      <c r="R79" s="77"/>
      <c r="S79" s="29">
        <v>0</v>
      </c>
      <c r="T79" s="50">
        <f t="shared" si="18"/>
        <v>110.9839664185438</v>
      </c>
      <c r="U79" s="50">
        <f t="shared" si="25"/>
        <v>0</v>
      </c>
    </row>
    <row r="80" spans="1:21" ht="12.75">
      <c r="A80" s="10">
        <v>32212</v>
      </c>
      <c r="B80" s="70" t="s">
        <v>31</v>
      </c>
      <c r="C80" s="28">
        <v>2218.91</v>
      </c>
      <c r="D80" s="28">
        <v>3669.7</v>
      </c>
      <c r="E80" s="28"/>
      <c r="F80" s="28"/>
      <c r="G80" s="28">
        <v>3564.7</v>
      </c>
      <c r="H80" s="77"/>
      <c r="I80" s="77"/>
      <c r="J80" s="77"/>
      <c r="K80" s="206"/>
      <c r="L80" s="28"/>
      <c r="M80" s="134"/>
      <c r="N80" s="308">
        <v>32212</v>
      </c>
      <c r="O80" s="70" t="s">
        <v>31</v>
      </c>
      <c r="P80" s="246">
        <v>105</v>
      </c>
      <c r="Q80" s="77">
        <v>0</v>
      </c>
      <c r="R80" s="77"/>
      <c r="S80" s="29">
        <v>0</v>
      </c>
      <c r="T80" s="50">
        <f t="shared" si="18"/>
        <v>165.38300336651778</v>
      </c>
      <c r="U80" s="50">
        <f t="shared" si="25"/>
        <v>0</v>
      </c>
    </row>
    <row r="81" spans="1:21" ht="12.75">
      <c r="A81" s="10">
        <v>32214</v>
      </c>
      <c r="B81" s="70" t="s">
        <v>32</v>
      </c>
      <c r="C81" s="28">
        <v>3589.64</v>
      </c>
      <c r="D81" s="28">
        <v>3962.34</v>
      </c>
      <c r="E81" s="28"/>
      <c r="F81" s="28"/>
      <c r="G81" s="28">
        <v>3962.34</v>
      </c>
      <c r="H81" s="77"/>
      <c r="I81" s="77"/>
      <c r="J81" s="77"/>
      <c r="K81" s="206"/>
      <c r="L81" s="28"/>
      <c r="M81" s="134"/>
      <c r="N81" s="308">
        <v>32214</v>
      </c>
      <c r="O81" s="70" t="s">
        <v>32</v>
      </c>
      <c r="P81" s="246"/>
      <c r="Q81" s="77">
        <f>D81-E81-G81</f>
        <v>0</v>
      </c>
      <c r="R81" s="77"/>
      <c r="S81" s="29">
        <v>0</v>
      </c>
      <c r="T81" s="50">
        <f t="shared" si="18"/>
        <v>110.3826567566664</v>
      </c>
      <c r="U81" s="50">
        <f t="shared" si="25"/>
        <v>0</v>
      </c>
    </row>
    <row r="82" spans="1:21" ht="12.75">
      <c r="A82" s="10">
        <v>32216</v>
      </c>
      <c r="B82" s="70" t="s">
        <v>33</v>
      </c>
      <c r="C82" s="28">
        <v>2991.1</v>
      </c>
      <c r="D82" s="28">
        <v>4273.3</v>
      </c>
      <c r="E82" s="28"/>
      <c r="F82" s="28"/>
      <c r="G82" s="28">
        <v>4273.3</v>
      </c>
      <c r="H82" s="77"/>
      <c r="I82" s="77"/>
      <c r="J82" s="77"/>
      <c r="K82" s="206"/>
      <c r="L82" s="28"/>
      <c r="M82" s="134"/>
      <c r="N82" s="308">
        <v>32216</v>
      </c>
      <c r="O82" s="70" t="s">
        <v>33</v>
      </c>
      <c r="P82" s="246"/>
      <c r="Q82" s="77"/>
      <c r="R82" s="77"/>
      <c r="S82" s="29">
        <v>0</v>
      </c>
      <c r="T82" s="50">
        <f t="shared" si="18"/>
        <v>142.86717261208253</v>
      </c>
      <c r="U82" s="50">
        <f t="shared" si="25"/>
        <v>0</v>
      </c>
    </row>
    <row r="83" spans="1:21" ht="15" customHeight="1">
      <c r="A83" s="87">
        <v>32219</v>
      </c>
      <c r="B83" s="94" t="s">
        <v>161</v>
      </c>
      <c r="C83" s="153">
        <v>17713.68</v>
      </c>
      <c r="D83" s="153">
        <v>10716.49</v>
      </c>
      <c r="E83" s="153">
        <v>700.25</v>
      </c>
      <c r="F83" s="153"/>
      <c r="G83" s="153">
        <v>7238.44</v>
      </c>
      <c r="H83" s="153"/>
      <c r="I83" s="153"/>
      <c r="J83" s="153"/>
      <c r="K83" s="306">
        <v>0</v>
      </c>
      <c r="L83" s="153"/>
      <c r="M83" s="153">
        <v>2777.8</v>
      </c>
      <c r="N83" s="311">
        <v>32219</v>
      </c>
      <c r="O83" s="94" t="s">
        <v>161</v>
      </c>
      <c r="P83" s="258">
        <v>0</v>
      </c>
      <c r="Q83" s="195"/>
      <c r="R83" s="153"/>
      <c r="S83" s="153">
        <v>0</v>
      </c>
      <c r="T83" s="95">
        <f t="shared" si="18"/>
        <v>60.49838317052131</v>
      </c>
      <c r="U83" s="95">
        <f t="shared" si="25"/>
        <v>0</v>
      </c>
    </row>
    <row r="84" spans="1:21" ht="15" customHeight="1" thickBot="1">
      <c r="A84" s="305"/>
      <c r="B84" s="295"/>
      <c r="C84" s="296"/>
      <c r="D84" s="297"/>
      <c r="E84" s="298"/>
      <c r="F84" s="298"/>
      <c r="G84" s="299"/>
      <c r="H84" s="276"/>
      <c r="I84" s="300"/>
      <c r="J84" s="276"/>
      <c r="K84" s="301"/>
      <c r="L84" s="153"/>
      <c r="M84" s="153"/>
      <c r="N84" s="311"/>
      <c r="O84" s="295"/>
      <c r="P84" s="301"/>
      <c r="Q84" s="302"/>
      <c r="R84" s="301"/>
      <c r="S84" s="303"/>
      <c r="T84" s="304"/>
      <c r="U84" s="304"/>
    </row>
    <row r="85" spans="1:21" ht="12.75" customHeight="1" thickBot="1">
      <c r="A85" s="347" t="s">
        <v>2</v>
      </c>
      <c r="B85" s="339" t="s">
        <v>3</v>
      </c>
      <c r="C85" s="24" t="s">
        <v>4</v>
      </c>
      <c r="D85" s="67" t="s">
        <v>5</v>
      </c>
      <c r="E85" s="176" t="s">
        <v>174</v>
      </c>
      <c r="F85" s="177" t="s">
        <v>175</v>
      </c>
      <c r="G85" s="148" t="s">
        <v>101</v>
      </c>
      <c r="H85" s="67" t="s">
        <v>101</v>
      </c>
      <c r="I85" s="24" t="s">
        <v>173</v>
      </c>
      <c r="J85" s="149" t="s">
        <v>101</v>
      </c>
      <c r="K85" s="190" t="s">
        <v>101</v>
      </c>
      <c r="L85" s="26" t="s">
        <v>101</v>
      </c>
      <c r="M85" s="26" t="s">
        <v>101</v>
      </c>
      <c r="N85" s="338" t="s">
        <v>2</v>
      </c>
      <c r="O85" s="339" t="s">
        <v>3</v>
      </c>
      <c r="P85" s="187" t="s">
        <v>6</v>
      </c>
      <c r="Q85" s="187" t="s">
        <v>7</v>
      </c>
      <c r="R85" s="170"/>
      <c r="S85" s="68" t="s">
        <v>8</v>
      </c>
      <c r="T85" s="99" t="s">
        <v>9</v>
      </c>
      <c r="U85" s="99" t="s">
        <v>9</v>
      </c>
    </row>
    <row r="86" spans="1:21" ht="12.75" customHeight="1" thickBot="1">
      <c r="A86" s="347"/>
      <c r="B86" s="340"/>
      <c r="C86" s="25" t="s">
        <v>209</v>
      </c>
      <c r="D86" s="147" t="s">
        <v>210</v>
      </c>
      <c r="E86" s="150">
        <v>411</v>
      </c>
      <c r="F86" s="151">
        <v>466</v>
      </c>
      <c r="G86" s="150">
        <v>122</v>
      </c>
      <c r="H86" s="151">
        <v>41</v>
      </c>
      <c r="I86" s="160">
        <v>467</v>
      </c>
      <c r="J86" s="151">
        <v>11</v>
      </c>
      <c r="K86" s="191">
        <v>4602</v>
      </c>
      <c r="L86" s="26">
        <v>21</v>
      </c>
      <c r="M86" s="88">
        <v>15</v>
      </c>
      <c r="N86" s="338"/>
      <c r="O86" s="340"/>
      <c r="P86" s="160">
        <v>35</v>
      </c>
      <c r="Q86" s="179">
        <v>22</v>
      </c>
      <c r="R86" s="188">
        <v>511</v>
      </c>
      <c r="S86" s="178" t="s">
        <v>203</v>
      </c>
      <c r="T86" s="48" t="s">
        <v>204</v>
      </c>
      <c r="U86" s="69" t="s">
        <v>205</v>
      </c>
    </row>
    <row r="87" spans="1:21" ht="12.75">
      <c r="A87" s="12">
        <v>3221</v>
      </c>
      <c r="B87" s="72" t="s">
        <v>34</v>
      </c>
      <c r="C87" s="39">
        <f aca="true" t="shared" si="26" ref="C87:S87">C79+C80+C81+C82+C83</f>
        <v>37000.07</v>
      </c>
      <c r="D87" s="39">
        <f t="shared" si="26"/>
        <v>34260.43</v>
      </c>
      <c r="E87" s="180">
        <f t="shared" si="26"/>
        <v>700.25</v>
      </c>
      <c r="F87" s="180">
        <f t="shared" si="26"/>
        <v>0</v>
      </c>
      <c r="G87" s="180">
        <f t="shared" si="26"/>
        <v>30677.379999999997</v>
      </c>
      <c r="H87" s="180">
        <f t="shared" si="26"/>
        <v>0</v>
      </c>
      <c r="I87" s="180">
        <f t="shared" si="26"/>
        <v>0</v>
      </c>
      <c r="J87" s="180">
        <f t="shared" si="26"/>
        <v>0</v>
      </c>
      <c r="K87" s="180">
        <f t="shared" si="26"/>
        <v>0</v>
      </c>
      <c r="L87" s="180">
        <f t="shared" si="26"/>
        <v>0</v>
      </c>
      <c r="M87" s="180">
        <f t="shared" si="26"/>
        <v>2777.8</v>
      </c>
      <c r="N87" s="310">
        <v>3221</v>
      </c>
      <c r="O87" s="72" t="s">
        <v>34</v>
      </c>
      <c r="P87" s="259">
        <f t="shared" si="26"/>
        <v>105</v>
      </c>
      <c r="Q87" s="196">
        <f t="shared" si="26"/>
        <v>0</v>
      </c>
      <c r="R87" s="180">
        <f t="shared" si="26"/>
        <v>0</v>
      </c>
      <c r="S87" s="39">
        <f t="shared" si="26"/>
        <v>0</v>
      </c>
      <c r="T87" s="53">
        <f t="shared" si="18"/>
        <v>92.59558157592676</v>
      </c>
      <c r="U87" s="53">
        <f>IF(S87&lt;&gt;0,D87/S87*100,0)</f>
        <v>0</v>
      </c>
    </row>
    <row r="88" spans="1:21" ht="12.75">
      <c r="A88" s="87">
        <v>32224</v>
      </c>
      <c r="B88" s="133" t="s">
        <v>168</v>
      </c>
      <c r="C88" s="134">
        <v>4698.58</v>
      </c>
      <c r="D88" s="134">
        <v>11367.2</v>
      </c>
      <c r="E88" s="134"/>
      <c r="F88" s="134"/>
      <c r="G88" s="134">
        <v>692.7</v>
      </c>
      <c r="H88" s="135">
        <v>967.2</v>
      </c>
      <c r="I88" s="135"/>
      <c r="J88" s="135"/>
      <c r="K88" s="221">
        <v>7440</v>
      </c>
      <c r="L88" s="134"/>
      <c r="M88" s="134">
        <v>1470</v>
      </c>
      <c r="N88" s="311">
        <v>32224</v>
      </c>
      <c r="O88" s="133" t="s">
        <v>168</v>
      </c>
      <c r="P88" s="260"/>
      <c r="Q88" s="135">
        <v>797.3</v>
      </c>
      <c r="R88" s="135"/>
      <c r="S88" s="134">
        <v>0</v>
      </c>
      <c r="T88" s="95">
        <f t="shared" si="18"/>
        <v>241.9284124139634</v>
      </c>
      <c r="U88" s="95">
        <f>IF(S88&lt;&gt;0,D88/S88*100,0)</f>
        <v>0</v>
      </c>
    </row>
    <row r="89" spans="1:21" ht="12.75">
      <c r="A89" s="87">
        <v>32229</v>
      </c>
      <c r="B89" s="133" t="s">
        <v>181</v>
      </c>
      <c r="C89" s="134">
        <v>337.52</v>
      </c>
      <c r="D89" s="134"/>
      <c r="E89" s="134"/>
      <c r="F89" s="134"/>
      <c r="G89" s="134"/>
      <c r="H89" s="135"/>
      <c r="I89" s="135"/>
      <c r="J89" s="135"/>
      <c r="K89" s="221"/>
      <c r="L89" s="134"/>
      <c r="M89" s="134"/>
      <c r="N89" s="311">
        <v>32229</v>
      </c>
      <c r="O89" s="133" t="s">
        <v>181</v>
      </c>
      <c r="P89" s="260"/>
      <c r="Q89" s="135">
        <v>0</v>
      </c>
      <c r="R89" s="135"/>
      <c r="S89" s="134">
        <v>0</v>
      </c>
      <c r="T89" s="95"/>
      <c r="U89" s="95"/>
    </row>
    <row r="90" spans="1:21" ht="12.75">
      <c r="A90" s="165">
        <v>3222</v>
      </c>
      <c r="B90" s="166" t="s">
        <v>169</v>
      </c>
      <c r="C90" s="167">
        <f>C88+C89</f>
        <v>5036.1</v>
      </c>
      <c r="D90" s="167">
        <f aca="true" t="shared" si="27" ref="D90:S90">D88+D89</f>
        <v>11367.2</v>
      </c>
      <c r="E90" s="167">
        <f t="shared" si="27"/>
        <v>0</v>
      </c>
      <c r="F90" s="167">
        <f t="shared" si="27"/>
        <v>0</v>
      </c>
      <c r="G90" s="167">
        <f t="shared" si="27"/>
        <v>692.7</v>
      </c>
      <c r="H90" s="167">
        <f t="shared" si="27"/>
        <v>967.2</v>
      </c>
      <c r="I90" s="167">
        <f t="shared" si="27"/>
        <v>0</v>
      </c>
      <c r="J90" s="167">
        <f t="shared" si="27"/>
        <v>0</v>
      </c>
      <c r="K90" s="222">
        <f t="shared" si="27"/>
        <v>7440</v>
      </c>
      <c r="L90" s="222">
        <f t="shared" si="27"/>
        <v>0</v>
      </c>
      <c r="M90" s="222">
        <f t="shared" si="27"/>
        <v>1470</v>
      </c>
      <c r="N90" s="318">
        <v>3222</v>
      </c>
      <c r="O90" s="166" t="s">
        <v>169</v>
      </c>
      <c r="P90" s="261">
        <f t="shared" si="27"/>
        <v>0</v>
      </c>
      <c r="Q90" s="167">
        <f t="shared" si="27"/>
        <v>797.3</v>
      </c>
      <c r="R90" s="167">
        <f t="shared" si="27"/>
        <v>0</v>
      </c>
      <c r="S90" s="167">
        <f t="shared" si="27"/>
        <v>0</v>
      </c>
      <c r="T90" s="53">
        <f t="shared" si="18"/>
        <v>225.71434244752885</v>
      </c>
      <c r="U90" s="53">
        <f>IF(S90&lt;&gt;0,D90/S90*100,0)</f>
        <v>0</v>
      </c>
    </row>
    <row r="91" spans="1:21" ht="12.75">
      <c r="A91" s="10">
        <v>32231</v>
      </c>
      <c r="B91" s="70" t="s">
        <v>35</v>
      </c>
      <c r="C91" s="28">
        <v>16345.63</v>
      </c>
      <c r="D91" s="28">
        <v>21016.64</v>
      </c>
      <c r="E91" s="28"/>
      <c r="F91" s="28"/>
      <c r="G91" s="28">
        <v>21016.64</v>
      </c>
      <c r="H91" s="77"/>
      <c r="I91" s="77"/>
      <c r="J91" s="77"/>
      <c r="K91" s="206"/>
      <c r="L91" s="28"/>
      <c r="M91" s="134"/>
      <c r="N91" s="308">
        <v>32231</v>
      </c>
      <c r="O91" s="70" t="s">
        <v>35</v>
      </c>
      <c r="P91" s="246"/>
      <c r="Q91" s="77">
        <f>D91-E91-G91</f>
        <v>0</v>
      </c>
      <c r="R91" s="77"/>
      <c r="S91" s="29">
        <v>0</v>
      </c>
      <c r="T91" s="55">
        <f t="shared" si="18"/>
        <v>128.57650638121626</v>
      </c>
      <c r="U91" s="50">
        <f>IF(S91&lt;&gt;0,D91/S91*100,0)</f>
        <v>0</v>
      </c>
    </row>
    <row r="92" spans="1:21" ht="12.75">
      <c r="A92" s="10">
        <v>32233</v>
      </c>
      <c r="B92" s="70" t="s">
        <v>36</v>
      </c>
      <c r="C92" s="28">
        <v>43230.48</v>
      </c>
      <c r="D92" s="28">
        <v>66220.8</v>
      </c>
      <c r="E92" s="28"/>
      <c r="F92" s="77"/>
      <c r="G92" s="77">
        <v>66220.8</v>
      </c>
      <c r="H92" s="77"/>
      <c r="I92" s="77"/>
      <c r="J92" s="77"/>
      <c r="K92" s="206"/>
      <c r="L92" s="28"/>
      <c r="M92" s="134"/>
      <c r="N92" s="308">
        <v>32233</v>
      </c>
      <c r="O92" s="70" t="s">
        <v>36</v>
      </c>
      <c r="P92" s="246"/>
      <c r="Q92" s="105">
        <f>D92-E92-G92</f>
        <v>0</v>
      </c>
      <c r="R92" s="77"/>
      <c r="S92" s="29">
        <v>0</v>
      </c>
      <c r="T92" s="50">
        <f t="shared" si="18"/>
        <v>153.18081131646005</v>
      </c>
      <c r="U92" s="50">
        <f>IF(S92&lt;&gt;0,D92/S92*100,0)</f>
        <v>0</v>
      </c>
    </row>
    <row r="93" spans="1:21" ht="12.75">
      <c r="A93" s="10">
        <v>32234</v>
      </c>
      <c r="B93" s="70" t="s">
        <v>37</v>
      </c>
      <c r="C93" s="28"/>
      <c r="D93" s="28"/>
      <c r="E93" s="28"/>
      <c r="F93" s="28"/>
      <c r="G93" s="28"/>
      <c r="H93" s="77"/>
      <c r="I93" s="77"/>
      <c r="J93" s="77"/>
      <c r="K93" s="206"/>
      <c r="L93" s="28"/>
      <c r="M93" s="134"/>
      <c r="N93" s="308">
        <v>32234</v>
      </c>
      <c r="O93" s="70" t="s">
        <v>37</v>
      </c>
      <c r="P93" s="246"/>
      <c r="Q93" s="77">
        <f>D93-E93-G93</f>
        <v>0</v>
      </c>
      <c r="R93" s="77"/>
      <c r="S93" s="29">
        <v>0</v>
      </c>
      <c r="T93" s="50">
        <f t="shared" si="18"/>
        <v>0</v>
      </c>
      <c r="U93" s="50">
        <f>IF(S93&lt;&gt;0,D93/S93*100,0)</f>
        <v>0</v>
      </c>
    </row>
    <row r="94" spans="1:21" ht="12.75">
      <c r="A94" s="12">
        <v>3223</v>
      </c>
      <c r="B94" s="72" t="s">
        <v>38</v>
      </c>
      <c r="C94" s="39">
        <f aca="true" t="shared" si="28" ref="C94:S94">C91+C92+C93</f>
        <v>59576.11</v>
      </c>
      <c r="D94" s="39">
        <f t="shared" si="28"/>
        <v>87237.44</v>
      </c>
      <c r="E94" s="39">
        <f t="shared" si="28"/>
        <v>0</v>
      </c>
      <c r="F94" s="39">
        <f t="shared" si="28"/>
        <v>0</v>
      </c>
      <c r="G94" s="39">
        <f t="shared" si="28"/>
        <v>87237.44</v>
      </c>
      <c r="H94" s="39">
        <f t="shared" si="28"/>
        <v>0</v>
      </c>
      <c r="I94" s="39">
        <f t="shared" si="28"/>
        <v>0</v>
      </c>
      <c r="J94" s="39"/>
      <c r="K94" s="219"/>
      <c r="L94" s="39"/>
      <c r="M94" s="167"/>
      <c r="N94" s="310">
        <v>3223</v>
      </c>
      <c r="O94" s="72" t="s">
        <v>38</v>
      </c>
      <c r="P94" s="256">
        <f t="shared" si="28"/>
        <v>0</v>
      </c>
      <c r="Q94" s="74">
        <f t="shared" si="28"/>
        <v>0</v>
      </c>
      <c r="R94" s="39">
        <f t="shared" si="28"/>
        <v>0</v>
      </c>
      <c r="S94" s="40">
        <f t="shared" si="28"/>
        <v>0</v>
      </c>
      <c r="T94" s="53">
        <f t="shared" si="18"/>
        <v>146.43023856374643</v>
      </c>
      <c r="U94" s="53">
        <f>IF(S94&lt;&gt;0,D94/S94*100,0)</f>
        <v>0</v>
      </c>
    </row>
    <row r="95" spans="1:21" s="104" customFormat="1" ht="12.75">
      <c r="A95" s="87">
        <v>32241</v>
      </c>
      <c r="B95" s="133" t="s">
        <v>145</v>
      </c>
      <c r="C95" s="134"/>
      <c r="D95" s="134">
        <v>9855.41</v>
      </c>
      <c r="E95" s="134"/>
      <c r="F95" s="134"/>
      <c r="G95" s="134">
        <v>9855.41</v>
      </c>
      <c r="H95" s="135"/>
      <c r="I95" s="135"/>
      <c r="J95" s="135"/>
      <c r="K95" s="221"/>
      <c r="L95" s="134"/>
      <c r="M95" s="134"/>
      <c r="N95" s="311">
        <v>32241</v>
      </c>
      <c r="O95" s="133" t="s">
        <v>145</v>
      </c>
      <c r="P95" s="260"/>
      <c r="Q95" s="135"/>
      <c r="R95" s="135"/>
      <c r="S95" s="107">
        <v>0</v>
      </c>
      <c r="T95" s="95"/>
      <c r="U95" s="95"/>
    </row>
    <row r="96" spans="1:21" ht="12.75" customHeight="1">
      <c r="A96" s="64">
        <v>32242</v>
      </c>
      <c r="B96" s="73" t="s">
        <v>158</v>
      </c>
      <c r="C96" s="136">
        <v>13880.77</v>
      </c>
      <c r="D96" s="136">
        <v>3552.51</v>
      </c>
      <c r="E96" s="136"/>
      <c r="F96" s="136"/>
      <c r="G96" s="136">
        <v>3552.51</v>
      </c>
      <c r="H96" s="137"/>
      <c r="I96" s="137"/>
      <c r="J96" s="137"/>
      <c r="K96" s="223"/>
      <c r="L96" s="136"/>
      <c r="M96" s="134"/>
      <c r="N96" s="319">
        <v>32242</v>
      </c>
      <c r="O96" s="73" t="s">
        <v>158</v>
      </c>
      <c r="P96" s="262"/>
      <c r="Q96" s="77">
        <f>D96-E96-G96-L96</f>
        <v>0</v>
      </c>
      <c r="R96" s="77"/>
      <c r="S96" s="41">
        <v>0</v>
      </c>
      <c r="T96" s="50">
        <f t="shared" si="18"/>
        <v>25.593032663173588</v>
      </c>
      <c r="U96" s="50">
        <f aca="true" t="shared" si="29" ref="U96:U124">IF(S96&lt;&gt;0,D96/S96*100,0)</f>
        <v>0</v>
      </c>
    </row>
    <row r="97" spans="1:21" ht="12.75">
      <c r="A97" s="10">
        <v>32244</v>
      </c>
      <c r="B97" s="70" t="s">
        <v>120</v>
      </c>
      <c r="C97" s="28">
        <v>1285.7</v>
      </c>
      <c r="D97" s="28">
        <v>924.08</v>
      </c>
      <c r="E97" s="28"/>
      <c r="F97" s="28"/>
      <c r="G97" s="28">
        <v>924.08</v>
      </c>
      <c r="H97" s="77"/>
      <c r="I97" s="77"/>
      <c r="J97" s="77"/>
      <c r="K97" s="206"/>
      <c r="L97" s="28"/>
      <c r="M97" s="134"/>
      <c r="N97" s="308">
        <v>32244</v>
      </c>
      <c r="O97" s="70" t="s">
        <v>120</v>
      </c>
      <c r="P97" s="246">
        <v>0</v>
      </c>
      <c r="Q97" s="77"/>
      <c r="R97" s="77"/>
      <c r="S97" s="29">
        <v>0</v>
      </c>
      <c r="T97" s="50">
        <f t="shared" si="18"/>
        <v>71.87368748541651</v>
      </c>
      <c r="U97" s="50">
        <f t="shared" si="29"/>
        <v>0</v>
      </c>
    </row>
    <row r="98" spans="1:21" ht="12.75">
      <c r="A98" s="12">
        <v>3224</v>
      </c>
      <c r="B98" s="72" t="s">
        <v>39</v>
      </c>
      <c r="C98" s="39">
        <f aca="true" t="shared" si="30" ref="C98:S98">SUM(C95:C97)</f>
        <v>15166.470000000001</v>
      </c>
      <c r="D98" s="39">
        <f t="shared" si="30"/>
        <v>14332</v>
      </c>
      <c r="E98" s="39">
        <f t="shared" si="30"/>
        <v>0</v>
      </c>
      <c r="F98" s="39">
        <f t="shared" si="30"/>
        <v>0</v>
      </c>
      <c r="G98" s="39">
        <f t="shared" si="30"/>
        <v>14332</v>
      </c>
      <c r="H98" s="39">
        <f t="shared" si="30"/>
        <v>0</v>
      </c>
      <c r="I98" s="39">
        <f t="shared" si="30"/>
        <v>0</v>
      </c>
      <c r="J98" s="39">
        <f t="shared" si="30"/>
        <v>0</v>
      </c>
      <c r="K98" s="219">
        <f t="shared" si="30"/>
        <v>0</v>
      </c>
      <c r="L98" s="39">
        <f t="shared" si="30"/>
        <v>0</v>
      </c>
      <c r="M98" s="39">
        <f t="shared" si="30"/>
        <v>0</v>
      </c>
      <c r="N98" s="310">
        <v>3224</v>
      </c>
      <c r="O98" s="72" t="s">
        <v>39</v>
      </c>
      <c r="P98" s="256">
        <f t="shared" si="30"/>
        <v>0</v>
      </c>
      <c r="Q98" s="74">
        <f t="shared" si="30"/>
        <v>0</v>
      </c>
      <c r="R98" s="74">
        <f t="shared" si="30"/>
        <v>0</v>
      </c>
      <c r="S98" s="39">
        <f t="shared" si="30"/>
        <v>0</v>
      </c>
      <c r="T98" s="53">
        <f t="shared" si="18"/>
        <v>94.49792865445947</v>
      </c>
      <c r="U98" s="53">
        <f t="shared" si="29"/>
        <v>0</v>
      </c>
    </row>
    <row r="99" spans="1:21" ht="12" customHeight="1">
      <c r="A99" s="10">
        <v>32251</v>
      </c>
      <c r="B99" s="70" t="s">
        <v>40</v>
      </c>
      <c r="C99" s="28">
        <v>4574.51</v>
      </c>
      <c r="D99" s="28">
        <v>3461.47</v>
      </c>
      <c r="E99" s="28"/>
      <c r="F99" s="28"/>
      <c r="G99" s="28">
        <v>3461.47</v>
      </c>
      <c r="H99" s="77"/>
      <c r="I99" s="77"/>
      <c r="J99" s="77"/>
      <c r="K99" s="206"/>
      <c r="L99" s="28"/>
      <c r="M99" s="134"/>
      <c r="N99" s="308">
        <v>32251</v>
      </c>
      <c r="O99" s="70" t="s">
        <v>40</v>
      </c>
      <c r="P99" s="246"/>
      <c r="Q99" s="77"/>
      <c r="R99" s="77"/>
      <c r="S99" s="29">
        <v>0</v>
      </c>
      <c r="T99" s="50">
        <f t="shared" si="18"/>
        <v>75.66865085003639</v>
      </c>
      <c r="U99" s="50">
        <f t="shared" si="29"/>
        <v>0</v>
      </c>
    </row>
    <row r="100" spans="1:21" ht="12.75">
      <c r="A100" s="12">
        <v>3225</v>
      </c>
      <c r="B100" s="72" t="s">
        <v>40</v>
      </c>
      <c r="C100" s="39">
        <f aca="true" t="shared" si="31" ref="C100:I100">C99</f>
        <v>4574.51</v>
      </c>
      <c r="D100" s="39">
        <f t="shared" si="31"/>
        <v>3461.47</v>
      </c>
      <c r="E100" s="39">
        <f t="shared" si="31"/>
        <v>0</v>
      </c>
      <c r="F100" s="39">
        <f t="shared" si="31"/>
        <v>0</v>
      </c>
      <c r="G100" s="39">
        <f t="shared" si="31"/>
        <v>3461.47</v>
      </c>
      <c r="H100" s="39">
        <f t="shared" si="31"/>
        <v>0</v>
      </c>
      <c r="I100" s="39">
        <f t="shared" si="31"/>
        <v>0</v>
      </c>
      <c r="J100" s="39"/>
      <c r="K100" s="219"/>
      <c r="L100" s="39"/>
      <c r="M100" s="39"/>
      <c r="N100" s="310">
        <v>3225</v>
      </c>
      <c r="O100" s="72" t="s">
        <v>40</v>
      </c>
      <c r="P100" s="256">
        <f>P99</f>
        <v>0</v>
      </c>
      <c r="Q100" s="39">
        <f>Q99</f>
        <v>0</v>
      </c>
      <c r="R100" s="39">
        <f>R99</f>
        <v>0</v>
      </c>
      <c r="S100" s="40">
        <f>S99</f>
        <v>0</v>
      </c>
      <c r="T100" s="53">
        <f t="shared" si="18"/>
        <v>75.66865085003639</v>
      </c>
      <c r="U100" s="53">
        <f t="shared" si="29"/>
        <v>0</v>
      </c>
    </row>
    <row r="101" spans="1:21" ht="12.75">
      <c r="A101" s="61">
        <v>32271</v>
      </c>
      <c r="B101" s="71" t="s">
        <v>113</v>
      </c>
      <c r="C101" s="120">
        <v>1644.5</v>
      </c>
      <c r="D101" s="120"/>
      <c r="E101" s="120"/>
      <c r="F101" s="120"/>
      <c r="G101" s="120"/>
      <c r="H101" s="120"/>
      <c r="I101" s="120"/>
      <c r="J101" s="120"/>
      <c r="K101" s="220"/>
      <c r="L101" s="134"/>
      <c r="M101" s="134"/>
      <c r="N101" s="311">
        <v>32271</v>
      </c>
      <c r="O101" s="71" t="s">
        <v>113</v>
      </c>
      <c r="P101" s="257"/>
      <c r="Q101" s="120"/>
      <c r="R101" s="120"/>
      <c r="S101" s="32">
        <v>0</v>
      </c>
      <c r="T101" s="52">
        <f t="shared" si="18"/>
        <v>0</v>
      </c>
      <c r="U101" s="52">
        <f t="shared" si="29"/>
        <v>0</v>
      </c>
    </row>
    <row r="102" spans="1:21" ht="12.75">
      <c r="A102" s="12">
        <v>3227</v>
      </c>
      <c r="B102" s="72" t="s">
        <v>113</v>
      </c>
      <c r="C102" s="39">
        <f aca="true" t="shared" si="32" ref="C102:H102">C101</f>
        <v>1644.5</v>
      </c>
      <c r="D102" s="39">
        <f t="shared" si="32"/>
        <v>0</v>
      </c>
      <c r="E102" s="39">
        <f t="shared" si="32"/>
        <v>0</v>
      </c>
      <c r="F102" s="39">
        <f t="shared" si="32"/>
        <v>0</v>
      </c>
      <c r="G102" s="39">
        <f t="shared" si="32"/>
        <v>0</v>
      </c>
      <c r="H102" s="39">
        <f t="shared" si="32"/>
        <v>0</v>
      </c>
      <c r="I102" s="39">
        <f aca="true" t="shared" si="33" ref="I102:R102">I101</f>
        <v>0</v>
      </c>
      <c r="J102" s="39">
        <f t="shared" si="33"/>
        <v>0</v>
      </c>
      <c r="K102" s="219">
        <f t="shared" si="33"/>
        <v>0</v>
      </c>
      <c r="L102" s="39">
        <f t="shared" si="33"/>
        <v>0</v>
      </c>
      <c r="M102" s="39">
        <f t="shared" si="33"/>
        <v>0</v>
      </c>
      <c r="N102" s="310">
        <v>3227</v>
      </c>
      <c r="O102" s="72" t="s">
        <v>113</v>
      </c>
      <c r="P102" s="256">
        <f t="shared" si="33"/>
        <v>0</v>
      </c>
      <c r="Q102" s="39">
        <f t="shared" si="33"/>
        <v>0</v>
      </c>
      <c r="R102" s="39">
        <f t="shared" si="33"/>
        <v>0</v>
      </c>
      <c r="S102" s="39">
        <f>S101</f>
        <v>0</v>
      </c>
      <c r="T102" s="53">
        <f t="shared" si="18"/>
        <v>0</v>
      </c>
      <c r="U102" s="53">
        <f t="shared" si="29"/>
        <v>0</v>
      </c>
    </row>
    <row r="103" spans="1:21" ht="12.75" customHeight="1">
      <c r="A103" s="60">
        <v>322</v>
      </c>
      <c r="B103" s="75" t="s">
        <v>41</v>
      </c>
      <c r="C103" s="31">
        <f aca="true" t="shared" si="34" ref="C103:R103">C87+C90+C94+C98+C100+C102</f>
        <v>122997.76</v>
      </c>
      <c r="D103" s="31">
        <f t="shared" si="34"/>
        <v>150658.54</v>
      </c>
      <c r="E103" s="31">
        <f t="shared" si="34"/>
        <v>700.25</v>
      </c>
      <c r="F103" s="31">
        <f t="shared" si="34"/>
        <v>0</v>
      </c>
      <c r="G103" s="31">
        <f t="shared" si="34"/>
        <v>136400.99000000002</v>
      </c>
      <c r="H103" s="31">
        <f t="shared" si="34"/>
        <v>967.2</v>
      </c>
      <c r="I103" s="31">
        <f t="shared" si="34"/>
        <v>0</v>
      </c>
      <c r="J103" s="31">
        <f t="shared" si="34"/>
        <v>0</v>
      </c>
      <c r="K103" s="208">
        <f t="shared" si="34"/>
        <v>7440</v>
      </c>
      <c r="L103" s="31">
        <f t="shared" si="34"/>
        <v>0</v>
      </c>
      <c r="M103" s="31">
        <f t="shared" si="34"/>
        <v>4247.8</v>
      </c>
      <c r="N103" s="312">
        <v>322</v>
      </c>
      <c r="O103" s="75" t="s">
        <v>41</v>
      </c>
      <c r="P103" s="247">
        <f t="shared" si="34"/>
        <v>105</v>
      </c>
      <c r="Q103" s="106">
        <f t="shared" si="34"/>
        <v>797.3</v>
      </c>
      <c r="R103" s="31">
        <f t="shared" si="34"/>
        <v>0</v>
      </c>
      <c r="S103" s="31">
        <v>282858</v>
      </c>
      <c r="T103" s="51">
        <f t="shared" si="18"/>
        <v>122.48884857740501</v>
      </c>
      <c r="U103" s="51">
        <f t="shared" si="29"/>
        <v>53.262958799114756</v>
      </c>
    </row>
    <row r="104" spans="1:21" ht="12.75">
      <c r="A104" s="10">
        <v>32311</v>
      </c>
      <c r="B104" s="70" t="s">
        <v>42</v>
      </c>
      <c r="C104" s="28">
        <v>4535.36</v>
      </c>
      <c r="D104" s="28">
        <v>4172.75</v>
      </c>
      <c r="E104" s="28"/>
      <c r="F104" s="28"/>
      <c r="G104" s="28">
        <v>4172.75</v>
      </c>
      <c r="H104" s="77"/>
      <c r="I104" s="77"/>
      <c r="J104" s="77"/>
      <c r="K104" s="206"/>
      <c r="L104" s="28"/>
      <c r="M104" s="134"/>
      <c r="N104" s="308">
        <v>32311</v>
      </c>
      <c r="O104" s="70" t="s">
        <v>42</v>
      </c>
      <c r="P104" s="246"/>
      <c r="Q104" s="77">
        <f>D104-E104-G104</f>
        <v>0</v>
      </c>
      <c r="R104" s="77"/>
      <c r="S104" s="29">
        <v>0</v>
      </c>
      <c r="T104" s="50">
        <f t="shared" si="18"/>
        <v>92.00482431383618</v>
      </c>
      <c r="U104" s="50">
        <f t="shared" si="29"/>
        <v>0</v>
      </c>
    </row>
    <row r="105" spans="1:21" ht="12.75">
      <c r="A105" s="10">
        <v>32313</v>
      </c>
      <c r="B105" s="70" t="s">
        <v>43</v>
      </c>
      <c r="C105" s="28">
        <v>2573.03</v>
      </c>
      <c r="D105" s="28">
        <v>2690.75</v>
      </c>
      <c r="E105" s="28"/>
      <c r="F105" s="28"/>
      <c r="G105" s="28">
        <v>2690.75</v>
      </c>
      <c r="H105" s="28"/>
      <c r="I105" s="28"/>
      <c r="J105" s="28"/>
      <c r="K105" s="216"/>
      <c r="L105" s="28"/>
      <c r="M105" s="134"/>
      <c r="N105" s="308">
        <v>32313</v>
      </c>
      <c r="O105" s="70" t="s">
        <v>43</v>
      </c>
      <c r="P105" s="253"/>
      <c r="Q105" s="28"/>
      <c r="R105" s="28"/>
      <c r="S105" s="29">
        <v>0</v>
      </c>
      <c r="T105" s="50">
        <f t="shared" si="18"/>
        <v>104.5751506978154</v>
      </c>
      <c r="U105" s="50">
        <f t="shared" si="29"/>
        <v>0</v>
      </c>
    </row>
    <row r="106" spans="1:21" ht="12.75">
      <c r="A106" s="10">
        <v>32319</v>
      </c>
      <c r="B106" s="70" t="s">
        <v>44</v>
      </c>
      <c r="C106" s="28">
        <v>75</v>
      </c>
      <c r="D106" s="28">
        <v>9751.25</v>
      </c>
      <c r="E106" s="28"/>
      <c r="F106" s="28"/>
      <c r="G106" s="28">
        <v>1111.25</v>
      </c>
      <c r="H106" s="28"/>
      <c r="I106" s="28"/>
      <c r="J106" s="28"/>
      <c r="K106" s="216"/>
      <c r="L106" s="28"/>
      <c r="M106" s="134"/>
      <c r="N106" s="308">
        <v>32319</v>
      </c>
      <c r="O106" s="70" t="s">
        <v>44</v>
      </c>
      <c r="P106" s="253">
        <v>8640</v>
      </c>
      <c r="Q106" s="28"/>
      <c r="R106" s="28"/>
      <c r="S106" s="29">
        <v>0</v>
      </c>
      <c r="T106" s="50">
        <f>IF(C106&lt;&gt;0,D106/C106*100,0)</f>
        <v>13001.666666666668</v>
      </c>
      <c r="U106" s="50">
        <f t="shared" si="29"/>
        <v>0</v>
      </c>
    </row>
    <row r="107" spans="1:21" ht="12.75">
      <c r="A107" s="12">
        <v>3231</v>
      </c>
      <c r="B107" s="72" t="s">
        <v>45</v>
      </c>
      <c r="C107" s="39">
        <f aca="true" t="shared" si="35" ref="C107:I107">C104+C105+C106</f>
        <v>7183.389999999999</v>
      </c>
      <c r="D107" s="39">
        <f t="shared" si="35"/>
        <v>16614.75</v>
      </c>
      <c r="E107" s="39">
        <f t="shared" si="35"/>
        <v>0</v>
      </c>
      <c r="F107" s="39">
        <f t="shared" si="35"/>
        <v>0</v>
      </c>
      <c r="G107" s="39">
        <f t="shared" si="35"/>
        <v>7974.75</v>
      </c>
      <c r="H107" s="39">
        <f t="shared" si="35"/>
        <v>0</v>
      </c>
      <c r="I107" s="39">
        <f t="shared" si="35"/>
        <v>0</v>
      </c>
      <c r="J107" s="39"/>
      <c r="K107" s="219"/>
      <c r="L107" s="39"/>
      <c r="M107" s="39"/>
      <c r="N107" s="310">
        <v>3231</v>
      </c>
      <c r="O107" s="72" t="s">
        <v>45</v>
      </c>
      <c r="P107" s="256">
        <f>P104+P105+P106</f>
        <v>8640</v>
      </c>
      <c r="Q107" s="39">
        <f>Q104+Q105+Q106</f>
        <v>0</v>
      </c>
      <c r="R107" s="39">
        <f>R104+R105+R106</f>
        <v>0</v>
      </c>
      <c r="S107" s="39">
        <f>S104+S105+S106</f>
        <v>0</v>
      </c>
      <c r="T107" s="53">
        <f aca="true" t="shared" si="36" ref="T107:T155">IF(C107&lt;&gt;0,D107/C107*100,0)</f>
        <v>231.29399907286117</v>
      </c>
      <c r="U107" s="53">
        <f t="shared" si="29"/>
        <v>0</v>
      </c>
    </row>
    <row r="108" spans="1:21" ht="12" customHeight="1">
      <c r="A108" s="10">
        <v>32321</v>
      </c>
      <c r="B108" s="70" t="s">
        <v>46</v>
      </c>
      <c r="C108" s="28">
        <v>15460</v>
      </c>
      <c r="D108" s="28">
        <v>9760</v>
      </c>
      <c r="E108" s="28"/>
      <c r="F108" s="28"/>
      <c r="G108" s="28">
        <v>9760</v>
      </c>
      <c r="H108" s="77"/>
      <c r="I108" s="77"/>
      <c r="J108" s="77"/>
      <c r="K108" s="206"/>
      <c r="L108" s="28"/>
      <c r="M108" s="134"/>
      <c r="N108" s="308">
        <v>32321</v>
      </c>
      <c r="O108" s="70" t="s">
        <v>46</v>
      </c>
      <c r="P108" s="246"/>
      <c r="Q108" s="105">
        <f>D108-E108-G108</f>
        <v>0</v>
      </c>
      <c r="R108" s="77"/>
      <c r="S108" s="29">
        <v>0</v>
      </c>
      <c r="T108" s="50">
        <f t="shared" si="36"/>
        <v>63.130659767141005</v>
      </c>
      <c r="U108" s="50">
        <f t="shared" si="29"/>
        <v>0</v>
      </c>
    </row>
    <row r="109" spans="1:21" ht="12.75" customHeight="1">
      <c r="A109" s="10">
        <v>32322</v>
      </c>
      <c r="B109" s="70" t="s">
        <v>159</v>
      </c>
      <c r="C109" s="28">
        <v>9065.03</v>
      </c>
      <c r="D109" s="28">
        <v>78346.51</v>
      </c>
      <c r="E109" s="28"/>
      <c r="F109" s="28"/>
      <c r="G109" s="28">
        <v>68346.51</v>
      </c>
      <c r="H109" s="77"/>
      <c r="I109" s="77"/>
      <c r="J109" s="77"/>
      <c r="K109" s="206"/>
      <c r="L109" s="28"/>
      <c r="M109" s="134"/>
      <c r="N109" s="308">
        <v>32322</v>
      </c>
      <c r="O109" s="70" t="s">
        <v>159</v>
      </c>
      <c r="P109" s="246"/>
      <c r="Q109" s="77">
        <f>D109-E109-G109-R109</f>
        <v>0</v>
      </c>
      <c r="R109" s="77">
        <v>10000</v>
      </c>
      <c r="S109" s="29">
        <v>0</v>
      </c>
      <c r="T109" s="50">
        <f t="shared" si="36"/>
        <v>864.2719329114188</v>
      </c>
      <c r="U109" s="50">
        <f t="shared" si="29"/>
        <v>0</v>
      </c>
    </row>
    <row r="110" spans="1:21" ht="12" customHeight="1">
      <c r="A110" s="10">
        <v>32329</v>
      </c>
      <c r="B110" s="70" t="s">
        <v>47</v>
      </c>
      <c r="C110" s="28">
        <v>1137.5</v>
      </c>
      <c r="D110" s="28">
        <v>428.49</v>
      </c>
      <c r="E110" s="28"/>
      <c r="F110" s="28"/>
      <c r="G110" s="28">
        <v>428.49</v>
      </c>
      <c r="H110" s="152"/>
      <c r="I110" s="77"/>
      <c r="J110" s="77"/>
      <c r="K110" s="206"/>
      <c r="L110" s="28"/>
      <c r="M110" s="134"/>
      <c r="N110" s="308">
        <v>32329</v>
      </c>
      <c r="O110" s="70" t="s">
        <v>47</v>
      </c>
      <c r="P110" s="246"/>
      <c r="Q110" s="77">
        <f>D110-E110-G110</f>
        <v>0</v>
      </c>
      <c r="R110" s="77"/>
      <c r="S110" s="29">
        <v>0</v>
      </c>
      <c r="T110" s="50">
        <f t="shared" si="36"/>
        <v>37.66945054945055</v>
      </c>
      <c r="U110" s="50">
        <f t="shared" si="29"/>
        <v>0</v>
      </c>
    </row>
    <row r="111" spans="1:21" ht="12.75">
      <c r="A111" s="12">
        <v>3232</v>
      </c>
      <c r="B111" s="72" t="s">
        <v>48</v>
      </c>
      <c r="C111" s="39">
        <f>C108+C110+C109</f>
        <v>25662.53</v>
      </c>
      <c r="D111" s="39">
        <f aca="true" t="shared" si="37" ref="D111:R111">D108+D110+D109</f>
        <v>88535</v>
      </c>
      <c r="E111" s="39">
        <f t="shared" si="37"/>
        <v>0</v>
      </c>
      <c r="F111" s="39">
        <f t="shared" si="37"/>
        <v>0</v>
      </c>
      <c r="G111" s="39">
        <f t="shared" si="37"/>
        <v>78535</v>
      </c>
      <c r="H111" s="39">
        <f t="shared" si="37"/>
        <v>0</v>
      </c>
      <c r="I111" s="39">
        <f t="shared" si="37"/>
        <v>0</v>
      </c>
      <c r="J111" s="39"/>
      <c r="K111" s="219"/>
      <c r="L111" s="39"/>
      <c r="M111" s="39"/>
      <c r="N111" s="310">
        <v>3232</v>
      </c>
      <c r="O111" s="72" t="s">
        <v>48</v>
      </c>
      <c r="P111" s="256">
        <f t="shared" si="37"/>
        <v>0</v>
      </c>
      <c r="Q111" s="74">
        <f t="shared" si="37"/>
        <v>0</v>
      </c>
      <c r="R111" s="39">
        <f t="shared" si="37"/>
        <v>10000</v>
      </c>
      <c r="S111" s="39">
        <v>0</v>
      </c>
      <c r="T111" s="53">
        <f t="shared" si="36"/>
        <v>344.9971612307906</v>
      </c>
      <c r="U111" s="53">
        <f t="shared" si="29"/>
        <v>0</v>
      </c>
    </row>
    <row r="112" spans="1:21" ht="12" customHeight="1">
      <c r="A112" s="10">
        <v>32332</v>
      </c>
      <c r="B112" s="70" t="s">
        <v>49</v>
      </c>
      <c r="C112" s="28"/>
      <c r="D112" s="28"/>
      <c r="E112" s="28"/>
      <c r="F112" s="28"/>
      <c r="G112" s="28"/>
      <c r="H112" s="77"/>
      <c r="I112" s="77"/>
      <c r="J112" s="77"/>
      <c r="K112" s="206"/>
      <c r="L112" s="28"/>
      <c r="M112" s="134"/>
      <c r="N112" s="308">
        <v>32332</v>
      </c>
      <c r="O112" s="70" t="s">
        <v>49</v>
      </c>
      <c r="P112" s="246"/>
      <c r="Q112" s="77">
        <v>0</v>
      </c>
      <c r="R112" s="77"/>
      <c r="S112" s="29">
        <v>0</v>
      </c>
      <c r="T112" s="50">
        <f t="shared" si="36"/>
        <v>0</v>
      </c>
      <c r="U112" s="50">
        <f t="shared" si="29"/>
        <v>0</v>
      </c>
    </row>
    <row r="113" spans="1:21" ht="12" customHeight="1">
      <c r="A113" s="10">
        <v>32339</v>
      </c>
      <c r="B113" s="70" t="s">
        <v>50</v>
      </c>
      <c r="C113" s="28">
        <v>480</v>
      </c>
      <c r="D113" s="28">
        <v>480</v>
      </c>
      <c r="E113" s="28"/>
      <c r="F113" s="28"/>
      <c r="G113" s="28">
        <v>480</v>
      </c>
      <c r="H113" s="77"/>
      <c r="I113" s="77"/>
      <c r="J113" s="77"/>
      <c r="K113" s="206"/>
      <c r="L113" s="28"/>
      <c r="M113" s="134"/>
      <c r="N113" s="308">
        <v>32339</v>
      </c>
      <c r="O113" s="70" t="s">
        <v>50</v>
      </c>
      <c r="P113" s="246"/>
      <c r="Q113" s="77">
        <f>D113-E113-G113</f>
        <v>0</v>
      </c>
      <c r="R113" s="77"/>
      <c r="S113" s="29">
        <v>0</v>
      </c>
      <c r="T113" s="50">
        <f t="shared" si="36"/>
        <v>100</v>
      </c>
      <c r="U113" s="50">
        <f t="shared" si="29"/>
        <v>0</v>
      </c>
    </row>
    <row r="114" spans="1:21" ht="12" customHeight="1">
      <c r="A114" s="12">
        <v>3233</v>
      </c>
      <c r="B114" s="72" t="s">
        <v>51</v>
      </c>
      <c r="C114" s="39">
        <f>C112+C113</f>
        <v>480</v>
      </c>
      <c r="D114" s="39">
        <f aca="true" t="shared" si="38" ref="D114:S114">D112+D113</f>
        <v>480</v>
      </c>
      <c r="E114" s="39">
        <f t="shared" si="38"/>
        <v>0</v>
      </c>
      <c r="F114" s="39">
        <f t="shared" si="38"/>
        <v>0</v>
      </c>
      <c r="G114" s="39">
        <f t="shared" si="38"/>
        <v>480</v>
      </c>
      <c r="H114" s="39"/>
      <c r="I114" s="39">
        <f t="shared" si="38"/>
        <v>0</v>
      </c>
      <c r="J114" s="39"/>
      <c r="K114" s="219"/>
      <c r="L114" s="39"/>
      <c r="M114" s="39"/>
      <c r="N114" s="310">
        <v>3233</v>
      </c>
      <c r="O114" s="72" t="s">
        <v>51</v>
      </c>
      <c r="P114" s="256">
        <f t="shared" si="38"/>
        <v>0</v>
      </c>
      <c r="Q114" s="39">
        <f t="shared" si="38"/>
        <v>0</v>
      </c>
      <c r="R114" s="39">
        <f t="shared" si="38"/>
        <v>0</v>
      </c>
      <c r="S114" s="39">
        <f t="shared" si="38"/>
        <v>0</v>
      </c>
      <c r="T114" s="53">
        <f t="shared" si="36"/>
        <v>100</v>
      </c>
      <c r="U114" s="53">
        <f t="shared" si="29"/>
        <v>0</v>
      </c>
    </row>
    <row r="115" spans="1:21" ht="12" customHeight="1">
      <c r="A115" s="10">
        <v>32341</v>
      </c>
      <c r="B115" s="70" t="s">
        <v>52</v>
      </c>
      <c r="C115" s="28">
        <v>2720.82</v>
      </c>
      <c r="D115" s="28">
        <v>3681.95</v>
      </c>
      <c r="E115" s="28"/>
      <c r="F115" s="28"/>
      <c r="G115" s="28">
        <v>3681.95</v>
      </c>
      <c r="H115" s="77"/>
      <c r="I115" s="77"/>
      <c r="J115" s="77"/>
      <c r="K115" s="206"/>
      <c r="L115" s="28"/>
      <c r="M115" s="134"/>
      <c r="N115" s="308">
        <v>32341</v>
      </c>
      <c r="O115" s="70" t="s">
        <v>52</v>
      </c>
      <c r="P115" s="246"/>
      <c r="Q115" s="77">
        <f>D115-E115-G115</f>
        <v>0</v>
      </c>
      <c r="R115" s="77"/>
      <c r="S115" s="29">
        <v>0</v>
      </c>
      <c r="T115" s="50">
        <f t="shared" si="36"/>
        <v>135.32501231246462</v>
      </c>
      <c r="U115" s="50">
        <f t="shared" si="29"/>
        <v>0</v>
      </c>
    </row>
    <row r="116" spans="1:21" ht="12" customHeight="1">
      <c r="A116" s="10">
        <v>32342</v>
      </c>
      <c r="B116" s="70" t="s">
        <v>53</v>
      </c>
      <c r="C116" s="28">
        <v>8095.1</v>
      </c>
      <c r="D116" s="28">
        <v>2972.87</v>
      </c>
      <c r="E116" s="28"/>
      <c r="F116" s="28"/>
      <c r="G116" s="28">
        <v>2972.87</v>
      </c>
      <c r="H116" s="77"/>
      <c r="I116" s="77"/>
      <c r="J116" s="77"/>
      <c r="K116" s="206"/>
      <c r="L116" s="28"/>
      <c r="M116" s="134"/>
      <c r="N116" s="308">
        <v>32342</v>
      </c>
      <c r="O116" s="70" t="s">
        <v>53</v>
      </c>
      <c r="P116" s="246"/>
      <c r="Q116" s="77">
        <f>D116-E116-G116</f>
        <v>0</v>
      </c>
      <c r="R116" s="77"/>
      <c r="S116" s="29">
        <v>0</v>
      </c>
      <c r="T116" s="50">
        <f t="shared" si="36"/>
        <v>36.72431470889797</v>
      </c>
      <c r="U116" s="50">
        <f t="shared" si="29"/>
        <v>0</v>
      </c>
    </row>
    <row r="117" spans="1:21" ht="12" customHeight="1">
      <c r="A117" s="10">
        <v>32344</v>
      </c>
      <c r="B117" s="70" t="s">
        <v>207</v>
      </c>
      <c r="C117" s="28"/>
      <c r="D117" s="28">
        <v>1095.4</v>
      </c>
      <c r="E117" s="28"/>
      <c r="F117" s="28"/>
      <c r="G117" s="28">
        <v>1095.4</v>
      </c>
      <c r="H117" s="77"/>
      <c r="I117" s="77"/>
      <c r="J117" s="77"/>
      <c r="K117" s="206"/>
      <c r="L117" s="28"/>
      <c r="M117" s="134"/>
      <c r="N117" s="10">
        <v>32344</v>
      </c>
      <c r="O117" s="70" t="s">
        <v>207</v>
      </c>
      <c r="P117" s="246"/>
      <c r="Q117" s="77">
        <f>D117-E117-G117</f>
        <v>0</v>
      </c>
      <c r="R117" s="77"/>
      <c r="S117" s="29"/>
      <c r="T117" s="50">
        <f t="shared" si="36"/>
        <v>0</v>
      </c>
      <c r="U117" s="50">
        <f t="shared" si="29"/>
        <v>0</v>
      </c>
    </row>
    <row r="118" spans="1:21" ht="12" customHeight="1">
      <c r="A118" s="63">
        <v>32349</v>
      </c>
      <c r="B118" s="138" t="s">
        <v>55</v>
      </c>
      <c r="C118" s="132">
        <v>648.24</v>
      </c>
      <c r="D118" s="132">
        <v>648.24</v>
      </c>
      <c r="E118" s="132"/>
      <c r="F118" s="132"/>
      <c r="G118" s="132">
        <v>648.24</v>
      </c>
      <c r="H118" s="132"/>
      <c r="I118" s="132"/>
      <c r="J118" s="132"/>
      <c r="K118" s="224"/>
      <c r="L118" s="28"/>
      <c r="M118" s="134"/>
      <c r="N118" s="16">
        <v>32349</v>
      </c>
      <c r="O118" s="138" t="s">
        <v>55</v>
      </c>
      <c r="P118" s="263"/>
      <c r="Q118" s="132">
        <f>D118-E118-G118</f>
        <v>0</v>
      </c>
      <c r="R118" s="132"/>
      <c r="S118" s="38">
        <v>0</v>
      </c>
      <c r="T118" s="54">
        <f t="shared" si="36"/>
        <v>100</v>
      </c>
      <c r="U118" s="54">
        <f t="shared" si="29"/>
        <v>0</v>
      </c>
    </row>
    <row r="119" spans="1:21" ht="12" customHeight="1">
      <c r="A119" s="12">
        <v>3234</v>
      </c>
      <c r="B119" s="72" t="s">
        <v>56</v>
      </c>
      <c r="C119" s="39">
        <f>SUM(C115:C118)</f>
        <v>11464.16</v>
      </c>
      <c r="D119" s="39">
        <f>SUM(D115:D118)</f>
        <v>8398.46</v>
      </c>
      <c r="E119" s="39">
        <f>SUM(E115:E118)</f>
        <v>0</v>
      </c>
      <c r="F119" s="39"/>
      <c r="G119" s="39">
        <f>SUM(G115:G118)</f>
        <v>8398.46</v>
      </c>
      <c r="H119" s="39">
        <f>SUM(H115:H118)</f>
        <v>0</v>
      </c>
      <c r="I119" s="39"/>
      <c r="J119" s="39"/>
      <c r="K119" s="219"/>
      <c r="L119" s="39"/>
      <c r="M119" s="39"/>
      <c r="N119" s="310">
        <v>3234</v>
      </c>
      <c r="O119" s="72" t="s">
        <v>56</v>
      </c>
      <c r="P119" s="256"/>
      <c r="Q119" s="39">
        <f>SUM(Q115:Q118)</f>
        <v>0</v>
      </c>
      <c r="R119" s="39">
        <f>SUM(R115:R118)</f>
        <v>0</v>
      </c>
      <c r="S119" s="40">
        <f>SUM(S115:S118)</f>
        <v>0</v>
      </c>
      <c r="T119" s="53">
        <f t="shared" si="36"/>
        <v>73.25839834754574</v>
      </c>
      <c r="U119" s="53">
        <f t="shared" si="29"/>
        <v>0</v>
      </c>
    </row>
    <row r="120" spans="1:21" ht="12" customHeight="1">
      <c r="A120" s="10">
        <v>32352</v>
      </c>
      <c r="B120" s="70" t="s">
        <v>57</v>
      </c>
      <c r="C120" s="28">
        <v>32200</v>
      </c>
      <c r="D120" s="28">
        <v>34125</v>
      </c>
      <c r="E120" s="28"/>
      <c r="F120" s="28"/>
      <c r="G120" s="28">
        <v>34125</v>
      </c>
      <c r="H120" s="77"/>
      <c r="I120" s="77"/>
      <c r="J120" s="77"/>
      <c r="K120" s="206"/>
      <c r="L120" s="28"/>
      <c r="M120" s="134"/>
      <c r="N120" s="308">
        <v>32352</v>
      </c>
      <c r="O120" s="70" t="s">
        <v>57</v>
      </c>
      <c r="P120" s="246"/>
      <c r="Q120" s="77">
        <f>D120-E120-G120</f>
        <v>0</v>
      </c>
      <c r="R120" s="77"/>
      <c r="S120" s="29">
        <v>0</v>
      </c>
      <c r="T120" s="50">
        <f t="shared" si="36"/>
        <v>105.9782608695652</v>
      </c>
      <c r="U120" s="50">
        <f t="shared" si="29"/>
        <v>0</v>
      </c>
    </row>
    <row r="121" spans="1:21" ht="12" customHeight="1">
      <c r="A121" s="10">
        <v>32353</v>
      </c>
      <c r="B121" s="70" t="s">
        <v>194</v>
      </c>
      <c r="C121" s="28"/>
      <c r="D121" s="28">
        <v>2670</v>
      </c>
      <c r="E121" s="28"/>
      <c r="F121" s="28"/>
      <c r="G121" s="28">
        <v>2670</v>
      </c>
      <c r="H121" s="77"/>
      <c r="I121" s="77"/>
      <c r="J121" s="77"/>
      <c r="K121" s="206"/>
      <c r="L121" s="28"/>
      <c r="M121" s="134"/>
      <c r="N121" s="308">
        <v>32353</v>
      </c>
      <c r="O121" s="70" t="s">
        <v>194</v>
      </c>
      <c r="P121" s="246"/>
      <c r="Q121" s="77">
        <f>D121-E121-G121</f>
        <v>0</v>
      </c>
      <c r="R121" s="77"/>
      <c r="S121" s="29"/>
      <c r="T121" s="50">
        <f t="shared" si="36"/>
        <v>0</v>
      </c>
      <c r="U121" s="50">
        <f t="shared" si="29"/>
        <v>0</v>
      </c>
    </row>
    <row r="122" spans="1:21" ht="12" customHeight="1">
      <c r="A122" s="10">
        <v>32354</v>
      </c>
      <c r="B122" s="70" t="s">
        <v>146</v>
      </c>
      <c r="C122" s="28">
        <v>4500</v>
      </c>
      <c r="D122" s="28"/>
      <c r="E122" s="28"/>
      <c r="F122" s="28"/>
      <c r="G122" s="28"/>
      <c r="H122" s="77"/>
      <c r="I122" s="77"/>
      <c r="J122" s="77"/>
      <c r="K122" s="206"/>
      <c r="L122" s="28"/>
      <c r="M122" s="134"/>
      <c r="N122" s="308">
        <v>32354</v>
      </c>
      <c r="O122" s="70" t="s">
        <v>146</v>
      </c>
      <c r="P122" s="246"/>
      <c r="Q122" s="77">
        <f>D122-E122-G122</f>
        <v>0</v>
      </c>
      <c r="R122" s="77"/>
      <c r="S122" s="29">
        <v>0</v>
      </c>
      <c r="T122" s="50">
        <f t="shared" si="36"/>
        <v>0</v>
      </c>
      <c r="U122" s="50">
        <f t="shared" si="29"/>
        <v>0</v>
      </c>
    </row>
    <row r="123" spans="1:21" ht="12" customHeight="1">
      <c r="A123" s="10">
        <v>32359</v>
      </c>
      <c r="B123" s="70" t="s">
        <v>195</v>
      </c>
      <c r="C123" s="28"/>
      <c r="D123" s="28"/>
      <c r="E123" s="28"/>
      <c r="F123" s="28"/>
      <c r="G123" s="28"/>
      <c r="H123" s="77"/>
      <c r="I123" s="77"/>
      <c r="J123" s="77"/>
      <c r="K123" s="206"/>
      <c r="L123" s="28"/>
      <c r="M123" s="134"/>
      <c r="N123" s="308">
        <v>32359</v>
      </c>
      <c r="O123" s="70" t="s">
        <v>195</v>
      </c>
      <c r="P123" s="246"/>
      <c r="Q123" s="77"/>
      <c r="R123" s="77"/>
      <c r="S123" s="29"/>
      <c r="T123" s="50">
        <f t="shared" si="36"/>
        <v>0</v>
      </c>
      <c r="U123" s="50">
        <f t="shared" si="29"/>
        <v>0</v>
      </c>
    </row>
    <row r="124" spans="1:21" ht="12.75">
      <c r="A124" s="12">
        <v>3235</v>
      </c>
      <c r="B124" s="72" t="s">
        <v>58</v>
      </c>
      <c r="C124" s="39">
        <f>C120+C121+C122+C123</f>
        <v>36700</v>
      </c>
      <c r="D124" s="39">
        <f aca="true" t="shared" si="39" ref="D124:S124">D120+D121+D122+D123</f>
        <v>36795</v>
      </c>
      <c r="E124" s="39">
        <f t="shared" si="39"/>
        <v>0</v>
      </c>
      <c r="F124" s="39">
        <f t="shared" si="39"/>
        <v>0</v>
      </c>
      <c r="G124" s="39">
        <f t="shared" si="39"/>
        <v>36795</v>
      </c>
      <c r="H124" s="39">
        <f t="shared" si="39"/>
        <v>0</v>
      </c>
      <c r="I124" s="39">
        <f t="shared" si="39"/>
        <v>0</v>
      </c>
      <c r="J124" s="39">
        <f t="shared" si="39"/>
        <v>0</v>
      </c>
      <c r="K124" s="219">
        <f t="shared" si="39"/>
        <v>0</v>
      </c>
      <c r="L124" s="39">
        <f t="shared" si="39"/>
        <v>0</v>
      </c>
      <c r="M124" s="39">
        <f t="shared" si="39"/>
        <v>0</v>
      </c>
      <c r="N124" s="310">
        <v>3235</v>
      </c>
      <c r="O124" s="72" t="s">
        <v>58</v>
      </c>
      <c r="P124" s="256">
        <f t="shared" si="39"/>
        <v>0</v>
      </c>
      <c r="Q124" s="39">
        <f t="shared" si="39"/>
        <v>0</v>
      </c>
      <c r="R124" s="39">
        <f t="shared" si="39"/>
        <v>0</v>
      </c>
      <c r="S124" s="39">
        <f t="shared" si="39"/>
        <v>0</v>
      </c>
      <c r="T124" s="111">
        <f t="shared" si="36"/>
        <v>100.25885558583106</v>
      </c>
      <c r="U124" s="111">
        <f t="shared" si="29"/>
        <v>0</v>
      </c>
    </row>
    <row r="125" spans="1:21" ht="12.75">
      <c r="A125" s="10">
        <v>32361</v>
      </c>
      <c r="B125" s="70" t="s">
        <v>59</v>
      </c>
      <c r="C125" s="28">
        <v>17433.71</v>
      </c>
      <c r="D125" s="28">
        <v>8010</v>
      </c>
      <c r="E125" s="28"/>
      <c r="F125" s="28"/>
      <c r="G125" s="28">
        <v>8010</v>
      </c>
      <c r="H125" s="77"/>
      <c r="I125" s="77"/>
      <c r="J125" s="77"/>
      <c r="K125" s="206"/>
      <c r="L125" s="28"/>
      <c r="M125" s="134"/>
      <c r="N125" s="308">
        <v>32361</v>
      </c>
      <c r="O125" s="70" t="s">
        <v>59</v>
      </c>
      <c r="P125" s="246"/>
      <c r="Q125" s="77">
        <f>D125-E125-G125</f>
        <v>0</v>
      </c>
      <c r="R125" s="77"/>
      <c r="S125" s="29">
        <v>0</v>
      </c>
      <c r="T125" s="50">
        <f t="shared" si="36"/>
        <v>45.9454700118334</v>
      </c>
      <c r="U125" s="50">
        <f>IF(S125&lt;&gt;0,D125/S125*100,0)</f>
        <v>0</v>
      </c>
    </row>
    <row r="126" spans="1:21" s="18" customFormat="1" ht="12.75">
      <c r="A126" s="12">
        <v>3236</v>
      </c>
      <c r="B126" s="72" t="s">
        <v>60</v>
      </c>
      <c r="C126" s="39">
        <f aca="true" t="shared" si="40" ref="C126:H126">C125</f>
        <v>17433.71</v>
      </c>
      <c r="D126" s="39">
        <f t="shared" si="40"/>
        <v>8010</v>
      </c>
      <c r="E126" s="39">
        <f t="shared" si="40"/>
        <v>0</v>
      </c>
      <c r="F126" s="39">
        <f t="shared" si="40"/>
        <v>0</v>
      </c>
      <c r="G126" s="39">
        <f t="shared" si="40"/>
        <v>8010</v>
      </c>
      <c r="H126" s="39">
        <f t="shared" si="40"/>
        <v>0</v>
      </c>
      <c r="I126" s="39">
        <f aca="true" t="shared" si="41" ref="I126:R126">I125</f>
        <v>0</v>
      </c>
      <c r="J126" s="39">
        <f t="shared" si="41"/>
        <v>0</v>
      </c>
      <c r="K126" s="219">
        <f t="shared" si="41"/>
        <v>0</v>
      </c>
      <c r="L126" s="39">
        <f t="shared" si="41"/>
        <v>0</v>
      </c>
      <c r="M126" s="39">
        <f t="shared" si="41"/>
        <v>0</v>
      </c>
      <c r="N126" s="310">
        <v>3236</v>
      </c>
      <c r="O126" s="72" t="s">
        <v>60</v>
      </c>
      <c r="P126" s="256">
        <f t="shared" si="41"/>
        <v>0</v>
      </c>
      <c r="Q126" s="39">
        <f t="shared" si="41"/>
        <v>0</v>
      </c>
      <c r="R126" s="39">
        <f t="shared" si="41"/>
        <v>0</v>
      </c>
      <c r="S126" s="40">
        <f>S125</f>
        <v>0</v>
      </c>
      <c r="T126" s="53">
        <f t="shared" si="36"/>
        <v>45.9454700118334</v>
      </c>
      <c r="U126" s="53">
        <f>IF(S126&lt;&gt;0,D126/S126*100,0)</f>
        <v>0</v>
      </c>
    </row>
    <row r="127" spans="1:21" ht="13.5" thickBot="1">
      <c r="A127" s="10">
        <v>32372</v>
      </c>
      <c r="B127" s="70" t="s">
        <v>61</v>
      </c>
      <c r="C127" s="28">
        <v>6011.23</v>
      </c>
      <c r="D127" s="28"/>
      <c r="E127" s="28"/>
      <c r="F127" s="28"/>
      <c r="G127" s="28"/>
      <c r="H127" s="77"/>
      <c r="I127" s="77"/>
      <c r="J127" s="77"/>
      <c r="K127" s="206"/>
      <c r="L127" s="28"/>
      <c r="M127" s="134"/>
      <c r="N127" s="308">
        <v>32372</v>
      </c>
      <c r="O127" s="70" t="s">
        <v>61</v>
      </c>
      <c r="P127" s="246"/>
      <c r="Q127" s="77">
        <f>D127-E127-G127</f>
        <v>0</v>
      </c>
      <c r="R127" s="77"/>
      <c r="S127" s="29">
        <v>0</v>
      </c>
      <c r="T127" s="50">
        <f t="shared" si="36"/>
        <v>0</v>
      </c>
      <c r="U127" s="50">
        <f>IF(S127&lt;&gt;0,D127/S127*100,0)</f>
        <v>0</v>
      </c>
    </row>
    <row r="128" spans="1:21" ht="12.75" customHeight="1" thickBot="1">
      <c r="A128" s="347" t="s">
        <v>2</v>
      </c>
      <c r="B128" s="339" t="s">
        <v>3</v>
      </c>
      <c r="C128" s="24" t="s">
        <v>4</v>
      </c>
      <c r="D128" s="67" t="s">
        <v>5</v>
      </c>
      <c r="E128" s="176" t="s">
        <v>174</v>
      </c>
      <c r="F128" s="177" t="s">
        <v>175</v>
      </c>
      <c r="G128" s="148" t="s">
        <v>101</v>
      </c>
      <c r="H128" s="67" t="s">
        <v>101</v>
      </c>
      <c r="I128" s="24" t="s">
        <v>173</v>
      </c>
      <c r="J128" s="149" t="s">
        <v>101</v>
      </c>
      <c r="K128" s="190" t="s">
        <v>101</v>
      </c>
      <c r="L128" s="26" t="s">
        <v>101</v>
      </c>
      <c r="M128" s="26" t="s">
        <v>101</v>
      </c>
      <c r="N128" s="338" t="s">
        <v>2</v>
      </c>
      <c r="O128" s="339" t="s">
        <v>3</v>
      </c>
      <c r="P128" s="187" t="s">
        <v>6</v>
      </c>
      <c r="Q128" s="187" t="s">
        <v>7</v>
      </c>
      <c r="R128" s="170"/>
      <c r="S128" s="68" t="s">
        <v>8</v>
      </c>
      <c r="T128" s="99" t="s">
        <v>9</v>
      </c>
      <c r="U128" s="99" t="s">
        <v>9</v>
      </c>
    </row>
    <row r="129" spans="1:21" ht="12.75" customHeight="1" thickBot="1">
      <c r="A129" s="347"/>
      <c r="B129" s="340"/>
      <c r="C129" s="25" t="s">
        <v>209</v>
      </c>
      <c r="D129" s="147" t="s">
        <v>210</v>
      </c>
      <c r="E129" s="150">
        <v>411</v>
      </c>
      <c r="F129" s="151">
        <v>466</v>
      </c>
      <c r="G129" s="150">
        <v>122</v>
      </c>
      <c r="H129" s="151">
        <v>41</v>
      </c>
      <c r="I129" s="160">
        <v>467</v>
      </c>
      <c r="J129" s="151">
        <v>11</v>
      </c>
      <c r="K129" s="191">
        <v>4602</v>
      </c>
      <c r="L129" s="26">
        <v>21</v>
      </c>
      <c r="M129" s="88">
        <v>15</v>
      </c>
      <c r="N129" s="338"/>
      <c r="O129" s="340"/>
      <c r="P129" s="160">
        <v>35</v>
      </c>
      <c r="Q129" s="179">
        <v>22</v>
      </c>
      <c r="R129" s="188">
        <v>511</v>
      </c>
      <c r="S129" s="178" t="s">
        <v>203</v>
      </c>
      <c r="T129" s="48" t="s">
        <v>204</v>
      </c>
      <c r="U129" s="69" t="s">
        <v>205</v>
      </c>
    </row>
    <row r="130" spans="1:21" ht="12.75">
      <c r="A130" s="10">
        <v>32379</v>
      </c>
      <c r="B130" s="70" t="s">
        <v>62</v>
      </c>
      <c r="C130" s="28">
        <v>6187.5</v>
      </c>
      <c r="D130" s="28">
        <v>13475</v>
      </c>
      <c r="E130" s="77"/>
      <c r="F130" s="77"/>
      <c r="G130" s="77">
        <v>13475</v>
      </c>
      <c r="H130" s="77"/>
      <c r="I130" s="77"/>
      <c r="J130" s="77"/>
      <c r="K130" s="206"/>
      <c r="L130" s="28"/>
      <c r="M130" s="134"/>
      <c r="N130" s="308">
        <v>32379</v>
      </c>
      <c r="O130" s="70" t="s">
        <v>62</v>
      </c>
      <c r="P130" s="246"/>
      <c r="Q130" s="77"/>
      <c r="R130" s="77"/>
      <c r="S130" s="29">
        <v>0</v>
      </c>
      <c r="T130" s="50">
        <f t="shared" si="36"/>
        <v>217.77777777777777</v>
      </c>
      <c r="U130" s="50">
        <f aca="true" t="shared" si="42" ref="U130:U159">IF(S130&lt;&gt;0,D130/S130*100,0)</f>
        <v>0</v>
      </c>
    </row>
    <row r="131" spans="1:21" ht="12.75">
      <c r="A131" s="12">
        <v>3237</v>
      </c>
      <c r="B131" s="72" t="s">
        <v>63</v>
      </c>
      <c r="C131" s="39">
        <f>SUM(C127:C130)</f>
        <v>12198.73</v>
      </c>
      <c r="D131" s="39">
        <f>SUM(D127:D130)</f>
        <v>13475</v>
      </c>
      <c r="E131" s="39">
        <f aca="true" t="shared" si="43" ref="E131:R131">SUM(E127:E127)+E130</f>
        <v>0</v>
      </c>
      <c r="F131" s="39">
        <f t="shared" si="43"/>
        <v>0</v>
      </c>
      <c r="G131" s="39">
        <f t="shared" si="43"/>
        <v>13475</v>
      </c>
      <c r="H131" s="39">
        <f t="shared" si="43"/>
        <v>0</v>
      </c>
      <c r="I131" s="39">
        <f t="shared" si="43"/>
        <v>0</v>
      </c>
      <c r="J131" s="39">
        <f t="shared" si="43"/>
        <v>0</v>
      </c>
      <c r="K131" s="219">
        <f t="shared" si="43"/>
        <v>0</v>
      </c>
      <c r="L131" s="39">
        <f t="shared" si="43"/>
        <v>0</v>
      </c>
      <c r="M131" s="39">
        <f t="shared" si="43"/>
        <v>0</v>
      </c>
      <c r="N131" s="310">
        <v>3237</v>
      </c>
      <c r="O131" s="72" t="s">
        <v>63</v>
      </c>
      <c r="P131" s="256">
        <f t="shared" si="43"/>
        <v>0</v>
      </c>
      <c r="Q131" s="39">
        <f t="shared" si="43"/>
        <v>0</v>
      </c>
      <c r="R131" s="39">
        <f t="shared" si="43"/>
        <v>0</v>
      </c>
      <c r="S131" s="40">
        <f>SUM(S127:S130)</f>
        <v>0</v>
      </c>
      <c r="T131" s="53">
        <f t="shared" si="36"/>
        <v>110.46231861841356</v>
      </c>
      <c r="U131" s="53">
        <f t="shared" si="42"/>
        <v>0</v>
      </c>
    </row>
    <row r="132" spans="1:21" ht="12.75">
      <c r="A132" s="10">
        <v>32381</v>
      </c>
      <c r="B132" s="70" t="s">
        <v>151</v>
      </c>
      <c r="C132" s="28">
        <v>1500</v>
      </c>
      <c r="D132" s="28">
        <v>885</v>
      </c>
      <c r="E132" s="28"/>
      <c r="F132" s="28"/>
      <c r="G132" s="28">
        <v>885</v>
      </c>
      <c r="H132" s="77"/>
      <c r="I132" s="77"/>
      <c r="J132" s="77"/>
      <c r="K132" s="206"/>
      <c r="L132" s="28"/>
      <c r="M132" s="134"/>
      <c r="N132" s="308">
        <v>32381</v>
      </c>
      <c r="O132" s="70" t="s">
        <v>151</v>
      </c>
      <c r="P132" s="246"/>
      <c r="Q132" s="77">
        <f>D132-E132-G132</f>
        <v>0</v>
      </c>
      <c r="R132" s="77"/>
      <c r="S132" s="29">
        <v>0</v>
      </c>
      <c r="T132" s="50">
        <f t="shared" si="36"/>
        <v>59</v>
      </c>
      <c r="U132" s="50">
        <f t="shared" si="42"/>
        <v>0</v>
      </c>
    </row>
    <row r="133" spans="1:21" ht="12.75">
      <c r="A133" s="10">
        <v>32382</v>
      </c>
      <c r="B133" s="70" t="s">
        <v>156</v>
      </c>
      <c r="C133" s="28"/>
      <c r="D133" s="28"/>
      <c r="E133" s="28"/>
      <c r="F133" s="28"/>
      <c r="G133" s="28"/>
      <c r="H133" s="77"/>
      <c r="I133" s="77"/>
      <c r="J133" s="77"/>
      <c r="K133" s="206"/>
      <c r="L133" s="28"/>
      <c r="M133" s="134"/>
      <c r="N133" s="308">
        <v>32382</v>
      </c>
      <c r="O133" s="70" t="s">
        <v>156</v>
      </c>
      <c r="P133" s="246"/>
      <c r="Q133" s="77"/>
      <c r="R133" s="77"/>
      <c r="S133" s="29">
        <v>0</v>
      </c>
      <c r="T133" s="50"/>
      <c r="U133" s="50">
        <f t="shared" si="42"/>
        <v>0</v>
      </c>
    </row>
    <row r="134" spans="1:21" ht="12.75">
      <c r="A134" s="10">
        <v>32389</v>
      </c>
      <c r="B134" s="70" t="s">
        <v>64</v>
      </c>
      <c r="C134" s="28">
        <v>7726.68</v>
      </c>
      <c r="D134" s="28">
        <v>9453.62</v>
      </c>
      <c r="E134" s="28"/>
      <c r="F134" s="28"/>
      <c r="G134" s="28">
        <v>9453.62</v>
      </c>
      <c r="H134" s="77"/>
      <c r="I134" s="77"/>
      <c r="J134" s="77"/>
      <c r="K134" s="206"/>
      <c r="L134" s="28"/>
      <c r="M134" s="134"/>
      <c r="N134" s="308">
        <v>32389</v>
      </c>
      <c r="O134" s="70" t="s">
        <v>64</v>
      </c>
      <c r="P134" s="246"/>
      <c r="Q134" s="77">
        <f>D134-E134-G134</f>
        <v>0</v>
      </c>
      <c r="R134" s="77"/>
      <c r="S134" s="29">
        <v>0</v>
      </c>
      <c r="T134" s="50">
        <f t="shared" si="36"/>
        <v>122.3503496974121</v>
      </c>
      <c r="U134" s="50">
        <f t="shared" si="42"/>
        <v>0</v>
      </c>
    </row>
    <row r="135" spans="1:21" ht="12.75">
      <c r="A135" s="12">
        <v>3238</v>
      </c>
      <c r="B135" s="72" t="s">
        <v>65</v>
      </c>
      <c r="C135" s="42">
        <f aca="true" t="shared" si="44" ref="C135:S135">C132+C133+C134</f>
        <v>9226.68</v>
      </c>
      <c r="D135" s="42">
        <f t="shared" si="44"/>
        <v>10338.62</v>
      </c>
      <c r="E135" s="42">
        <f t="shared" si="44"/>
        <v>0</v>
      </c>
      <c r="F135" s="42">
        <f t="shared" si="44"/>
        <v>0</v>
      </c>
      <c r="G135" s="42">
        <f t="shared" si="44"/>
        <v>10338.62</v>
      </c>
      <c r="H135" s="42">
        <f t="shared" si="44"/>
        <v>0</v>
      </c>
      <c r="I135" s="42">
        <f t="shared" si="44"/>
        <v>0</v>
      </c>
      <c r="J135" s="42">
        <f t="shared" si="44"/>
        <v>0</v>
      </c>
      <c r="K135" s="225">
        <f t="shared" si="44"/>
        <v>0</v>
      </c>
      <c r="L135" s="42">
        <f t="shared" si="44"/>
        <v>0</v>
      </c>
      <c r="M135" s="42">
        <f t="shared" si="44"/>
        <v>0</v>
      </c>
      <c r="N135" s="310">
        <v>3238</v>
      </c>
      <c r="O135" s="72" t="s">
        <v>65</v>
      </c>
      <c r="P135" s="264">
        <f t="shared" si="44"/>
        <v>0</v>
      </c>
      <c r="Q135" s="42">
        <f t="shared" si="44"/>
        <v>0</v>
      </c>
      <c r="R135" s="42">
        <f t="shared" si="44"/>
        <v>0</v>
      </c>
      <c r="S135" s="42">
        <f t="shared" si="44"/>
        <v>0</v>
      </c>
      <c r="T135" s="53">
        <f t="shared" si="36"/>
        <v>112.05135541711645</v>
      </c>
      <c r="U135" s="53">
        <f t="shared" si="42"/>
        <v>0</v>
      </c>
    </row>
    <row r="136" spans="1:21" ht="12.75">
      <c r="A136" s="10">
        <v>32391</v>
      </c>
      <c r="B136" s="70" t="s">
        <v>66</v>
      </c>
      <c r="C136" s="28"/>
      <c r="D136" s="28"/>
      <c r="E136" s="28"/>
      <c r="F136" s="28"/>
      <c r="G136" s="28"/>
      <c r="H136" s="77"/>
      <c r="I136" s="77"/>
      <c r="J136" s="77"/>
      <c r="K136" s="206"/>
      <c r="L136" s="28"/>
      <c r="M136" s="134"/>
      <c r="N136" s="308">
        <v>32391</v>
      </c>
      <c r="O136" s="70" t="s">
        <v>66</v>
      </c>
      <c r="P136" s="246"/>
      <c r="Q136" s="77">
        <f>D136-E136-G136</f>
        <v>0</v>
      </c>
      <c r="R136" s="77"/>
      <c r="S136" s="29">
        <v>0</v>
      </c>
      <c r="T136" s="50">
        <f t="shared" si="36"/>
        <v>0</v>
      </c>
      <c r="U136" s="50">
        <f t="shared" si="42"/>
        <v>0</v>
      </c>
    </row>
    <row r="137" spans="1:21" ht="12.75">
      <c r="A137" s="10">
        <v>32392</v>
      </c>
      <c r="B137" s="70" t="s">
        <v>127</v>
      </c>
      <c r="C137" s="28">
        <v>164.5</v>
      </c>
      <c r="D137" s="28"/>
      <c r="E137" s="28"/>
      <c r="F137" s="28"/>
      <c r="G137" s="28"/>
      <c r="H137" s="77"/>
      <c r="I137" s="77"/>
      <c r="J137" s="77"/>
      <c r="K137" s="206"/>
      <c r="L137" s="28"/>
      <c r="M137" s="134"/>
      <c r="N137" s="308">
        <v>32392</v>
      </c>
      <c r="O137" s="70" t="s">
        <v>127</v>
      </c>
      <c r="P137" s="246"/>
      <c r="Q137" s="77">
        <v>0</v>
      </c>
      <c r="R137" s="77"/>
      <c r="S137" s="29">
        <v>0</v>
      </c>
      <c r="T137" s="50">
        <f t="shared" si="36"/>
        <v>0</v>
      </c>
      <c r="U137" s="50">
        <f t="shared" si="42"/>
        <v>0</v>
      </c>
    </row>
    <row r="138" spans="1:21" ht="11.25" customHeight="1">
      <c r="A138" s="10">
        <v>32393</v>
      </c>
      <c r="B138" s="70" t="s">
        <v>67</v>
      </c>
      <c r="C138" s="28"/>
      <c r="D138" s="28"/>
      <c r="E138" s="28"/>
      <c r="F138" s="28"/>
      <c r="G138" s="28"/>
      <c r="H138" s="77"/>
      <c r="I138" s="77"/>
      <c r="J138" s="77"/>
      <c r="K138" s="206"/>
      <c r="L138" s="28"/>
      <c r="M138" s="134"/>
      <c r="N138" s="308">
        <v>32393</v>
      </c>
      <c r="O138" s="70" t="s">
        <v>67</v>
      </c>
      <c r="P138" s="246"/>
      <c r="Q138" s="77">
        <f>D138-E138-G138</f>
        <v>0</v>
      </c>
      <c r="R138" s="77"/>
      <c r="S138" s="36">
        <v>0</v>
      </c>
      <c r="T138" s="50">
        <f t="shared" si="36"/>
        <v>0</v>
      </c>
      <c r="U138" s="50">
        <f t="shared" si="42"/>
        <v>0</v>
      </c>
    </row>
    <row r="139" spans="1:21" ht="11.25" customHeight="1">
      <c r="A139" s="10">
        <v>32395</v>
      </c>
      <c r="B139" s="70" t="s">
        <v>54</v>
      </c>
      <c r="C139" s="28"/>
      <c r="D139" s="28">
        <v>300</v>
      </c>
      <c r="E139" s="28"/>
      <c r="F139" s="28"/>
      <c r="G139" s="28">
        <v>300</v>
      </c>
      <c r="H139" s="77"/>
      <c r="I139" s="77"/>
      <c r="J139" s="77"/>
      <c r="K139" s="206"/>
      <c r="L139" s="28"/>
      <c r="M139" s="134"/>
      <c r="N139" s="308">
        <v>32395</v>
      </c>
      <c r="O139" s="70" t="s">
        <v>54</v>
      </c>
      <c r="P139" s="246"/>
      <c r="Q139" s="77">
        <f>D139-E139-G139</f>
        <v>0</v>
      </c>
      <c r="R139" s="77"/>
      <c r="S139" s="36">
        <v>0</v>
      </c>
      <c r="T139" s="50">
        <f t="shared" si="36"/>
        <v>0</v>
      </c>
      <c r="U139" s="50">
        <f t="shared" si="42"/>
        <v>0</v>
      </c>
    </row>
    <row r="140" spans="1:21" ht="11.25" customHeight="1">
      <c r="A140" s="10">
        <v>32396</v>
      </c>
      <c r="B140" s="70" t="s">
        <v>118</v>
      </c>
      <c r="C140" s="28">
        <v>8562.5</v>
      </c>
      <c r="D140" s="28"/>
      <c r="E140" s="28"/>
      <c r="F140" s="28"/>
      <c r="G140" s="28"/>
      <c r="H140" s="77"/>
      <c r="I140" s="77"/>
      <c r="J140" s="77"/>
      <c r="K140" s="206"/>
      <c r="L140" s="28"/>
      <c r="M140" s="134"/>
      <c r="N140" s="308">
        <v>32396</v>
      </c>
      <c r="O140" s="70" t="s">
        <v>118</v>
      </c>
      <c r="P140" s="246"/>
      <c r="Q140" s="77">
        <f>D140-E140-G140</f>
        <v>0</v>
      </c>
      <c r="R140" s="77"/>
      <c r="S140" s="36">
        <v>0</v>
      </c>
      <c r="T140" s="50">
        <f t="shared" si="36"/>
        <v>0</v>
      </c>
      <c r="U140" s="50">
        <f t="shared" si="42"/>
        <v>0</v>
      </c>
    </row>
    <row r="141" spans="1:21" ht="12.75">
      <c r="A141" s="10">
        <v>32399</v>
      </c>
      <c r="B141" s="70" t="s">
        <v>68</v>
      </c>
      <c r="C141" s="28"/>
      <c r="D141" s="28"/>
      <c r="E141" s="28"/>
      <c r="F141" s="28"/>
      <c r="G141" s="28"/>
      <c r="H141" s="77"/>
      <c r="I141" s="77"/>
      <c r="J141" s="77"/>
      <c r="K141" s="206"/>
      <c r="L141" s="28"/>
      <c r="M141" s="134"/>
      <c r="N141" s="308">
        <v>32399</v>
      </c>
      <c r="O141" s="70" t="s">
        <v>68</v>
      </c>
      <c r="P141" s="246"/>
      <c r="Q141" s="77">
        <f>D141-E141-G141</f>
        <v>0</v>
      </c>
      <c r="R141" s="77"/>
      <c r="S141" s="36">
        <v>0</v>
      </c>
      <c r="T141" s="50">
        <f t="shared" si="36"/>
        <v>0</v>
      </c>
      <c r="U141" s="50">
        <f t="shared" si="42"/>
        <v>0</v>
      </c>
    </row>
    <row r="142" spans="1:21" ht="12.75">
      <c r="A142" s="12">
        <v>3239</v>
      </c>
      <c r="B142" s="72" t="s">
        <v>69</v>
      </c>
      <c r="C142" s="39">
        <f>C136+C137+C138+C139+C140+C141</f>
        <v>8727</v>
      </c>
      <c r="D142" s="39">
        <f aca="true" t="shared" si="45" ref="D142:R142">D136+D137+D138+D139+D140+D141</f>
        <v>300</v>
      </c>
      <c r="E142" s="39">
        <f t="shared" si="45"/>
        <v>0</v>
      </c>
      <c r="F142" s="39">
        <f t="shared" si="45"/>
        <v>0</v>
      </c>
      <c r="G142" s="39">
        <f t="shared" si="45"/>
        <v>300</v>
      </c>
      <c r="H142" s="39">
        <f t="shared" si="45"/>
        <v>0</v>
      </c>
      <c r="I142" s="39">
        <f t="shared" si="45"/>
        <v>0</v>
      </c>
      <c r="J142" s="39">
        <f t="shared" si="45"/>
        <v>0</v>
      </c>
      <c r="K142" s="219">
        <f t="shared" si="45"/>
        <v>0</v>
      </c>
      <c r="L142" s="39">
        <f t="shared" si="45"/>
        <v>0</v>
      </c>
      <c r="M142" s="39">
        <f t="shared" si="45"/>
        <v>0</v>
      </c>
      <c r="N142" s="310">
        <v>3239</v>
      </c>
      <c r="O142" s="72" t="s">
        <v>69</v>
      </c>
      <c r="P142" s="256">
        <f t="shared" si="45"/>
        <v>0</v>
      </c>
      <c r="Q142" s="39">
        <f t="shared" si="45"/>
        <v>0</v>
      </c>
      <c r="R142" s="39">
        <f t="shared" si="45"/>
        <v>0</v>
      </c>
      <c r="S142" s="39">
        <f>S136+S137+S138+S139+S140+S141</f>
        <v>0</v>
      </c>
      <c r="T142" s="53">
        <f t="shared" si="36"/>
        <v>3.4376074252320388</v>
      </c>
      <c r="U142" s="53">
        <f t="shared" si="42"/>
        <v>0</v>
      </c>
    </row>
    <row r="143" spans="1:21" ht="12.75">
      <c r="A143" s="60">
        <v>323</v>
      </c>
      <c r="B143" s="75" t="s">
        <v>70</v>
      </c>
      <c r="C143" s="31">
        <f aca="true" t="shared" si="46" ref="C143:J143">C107+C111+C114+C119+C124+C126+C131+C135+C142</f>
        <v>129076.20000000001</v>
      </c>
      <c r="D143" s="31">
        <f t="shared" si="46"/>
        <v>182946.83</v>
      </c>
      <c r="E143" s="31">
        <f t="shared" si="46"/>
        <v>0</v>
      </c>
      <c r="F143" s="31">
        <f t="shared" si="46"/>
        <v>0</v>
      </c>
      <c r="G143" s="31">
        <f t="shared" si="46"/>
        <v>164306.83</v>
      </c>
      <c r="H143" s="31">
        <f t="shared" si="46"/>
        <v>0</v>
      </c>
      <c r="I143" s="31">
        <f t="shared" si="46"/>
        <v>0</v>
      </c>
      <c r="J143" s="31">
        <f t="shared" si="46"/>
        <v>0</v>
      </c>
      <c r="K143" s="208"/>
      <c r="L143" s="31"/>
      <c r="M143" s="31"/>
      <c r="N143" s="312">
        <v>323</v>
      </c>
      <c r="O143" s="75" t="s">
        <v>70</v>
      </c>
      <c r="P143" s="247">
        <f>P107+P111+P114+P119+P124+P126+P131+P135+P142</f>
        <v>8640</v>
      </c>
      <c r="Q143" s="106">
        <f>Q107+Q111+Q114+Q119+Q124+Q126+Q131+Q135+Q142</f>
        <v>0</v>
      </c>
      <c r="R143" s="31">
        <f>R107+R111+R114+R119+R124+R126+R131+R135+R142</f>
        <v>10000</v>
      </c>
      <c r="S143" s="37">
        <v>350925</v>
      </c>
      <c r="T143" s="53">
        <f t="shared" si="36"/>
        <v>141.73552521688737</v>
      </c>
      <c r="U143" s="53">
        <f t="shared" si="42"/>
        <v>52.132743463703065</v>
      </c>
    </row>
    <row r="144" spans="1:21" s="104" customFormat="1" ht="12.75">
      <c r="A144" s="100">
        <v>32411</v>
      </c>
      <c r="B144" s="133" t="s">
        <v>165</v>
      </c>
      <c r="C144" s="128"/>
      <c r="D144" s="128">
        <v>263.9</v>
      </c>
      <c r="E144" s="128"/>
      <c r="F144" s="128"/>
      <c r="G144" s="128">
        <v>263.9</v>
      </c>
      <c r="H144" s="101"/>
      <c r="I144" s="101"/>
      <c r="J144" s="101"/>
      <c r="K144" s="215"/>
      <c r="L144" s="128"/>
      <c r="M144" s="128"/>
      <c r="N144" s="313">
        <v>32411</v>
      </c>
      <c r="O144" s="133" t="s">
        <v>165</v>
      </c>
      <c r="P144" s="252"/>
      <c r="Q144" s="101"/>
      <c r="R144" s="101"/>
      <c r="S144" s="156"/>
      <c r="T144" s="95">
        <f t="shared" si="36"/>
        <v>0</v>
      </c>
      <c r="U144" s="95">
        <f t="shared" si="42"/>
        <v>0</v>
      </c>
    </row>
    <row r="145" spans="1:21" s="104" customFormat="1" ht="12.75">
      <c r="A145" s="100">
        <v>32412</v>
      </c>
      <c r="B145" s="133" t="s">
        <v>192</v>
      </c>
      <c r="C145" s="128"/>
      <c r="D145" s="128">
        <v>7030.44</v>
      </c>
      <c r="E145" s="128"/>
      <c r="F145" s="128">
        <v>7030.44</v>
      </c>
      <c r="G145" s="128"/>
      <c r="H145" s="101"/>
      <c r="I145" s="101"/>
      <c r="J145" s="101"/>
      <c r="K145" s="215"/>
      <c r="L145" s="128"/>
      <c r="M145" s="128"/>
      <c r="N145" s="313">
        <v>32412</v>
      </c>
      <c r="O145" s="133" t="s">
        <v>192</v>
      </c>
      <c r="P145" s="252"/>
      <c r="Q145" s="101"/>
      <c r="R145" s="101"/>
      <c r="S145" s="156">
        <v>0</v>
      </c>
      <c r="T145" s="95">
        <f t="shared" si="36"/>
        <v>0</v>
      </c>
      <c r="U145" s="95">
        <f t="shared" si="42"/>
        <v>0</v>
      </c>
    </row>
    <row r="146" spans="1:21" s="104" customFormat="1" ht="12.75" customHeight="1">
      <c r="A146" s="161">
        <v>324</v>
      </c>
      <c r="B146" s="162" t="s">
        <v>166</v>
      </c>
      <c r="C146" s="163">
        <f>C144+C145</f>
        <v>0</v>
      </c>
      <c r="D146" s="163">
        <f aca="true" t="shared" si="47" ref="D146:R146">D144+D145</f>
        <v>7294.339999999999</v>
      </c>
      <c r="E146" s="163">
        <f t="shared" si="47"/>
        <v>0</v>
      </c>
      <c r="F146" s="163">
        <f t="shared" si="47"/>
        <v>7030.44</v>
      </c>
      <c r="G146" s="163">
        <f t="shared" si="47"/>
        <v>263.9</v>
      </c>
      <c r="H146" s="163">
        <f t="shared" si="47"/>
        <v>0</v>
      </c>
      <c r="I146" s="163">
        <f t="shared" si="47"/>
        <v>0</v>
      </c>
      <c r="J146" s="163">
        <f t="shared" si="47"/>
        <v>0</v>
      </c>
      <c r="K146" s="226">
        <f t="shared" si="47"/>
        <v>0</v>
      </c>
      <c r="L146" s="163">
        <f t="shared" si="47"/>
        <v>0</v>
      </c>
      <c r="M146" s="163">
        <f t="shared" si="47"/>
        <v>0</v>
      </c>
      <c r="N146" s="320">
        <v>324</v>
      </c>
      <c r="O146" s="162" t="s">
        <v>166</v>
      </c>
      <c r="P146" s="265">
        <f t="shared" si="47"/>
        <v>0</v>
      </c>
      <c r="Q146" s="163">
        <f t="shared" si="47"/>
        <v>0</v>
      </c>
      <c r="R146" s="163">
        <f t="shared" si="47"/>
        <v>0</v>
      </c>
      <c r="S146" s="163">
        <v>12300</v>
      </c>
      <c r="T146" s="111">
        <f>IF(R146&lt;&gt;0,C146/R146*100,0)</f>
        <v>0</v>
      </c>
      <c r="U146" s="111">
        <f t="shared" si="42"/>
        <v>59.30357723577235</v>
      </c>
    </row>
    <row r="147" spans="1:21" s="19" customFormat="1" ht="12.75">
      <c r="A147" s="61">
        <v>32922</v>
      </c>
      <c r="B147" s="71" t="s">
        <v>121</v>
      </c>
      <c r="C147" s="121">
        <v>2980</v>
      </c>
      <c r="D147" s="120">
        <v>3576</v>
      </c>
      <c r="E147" s="121"/>
      <c r="F147" s="121"/>
      <c r="G147" s="120">
        <v>3576</v>
      </c>
      <c r="H147" s="78"/>
      <c r="I147" s="78"/>
      <c r="J147" s="78"/>
      <c r="K147" s="221"/>
      <c r="L147" s="134"/>
      <c r="M147" s="134"/>
      <c r="N147" s="311">
        <v>32922</v>
      </c>
      <c r="O147" s="71" t="s">
        <v>121</v>
      </c>
      <c r="P147" s="260"/>
      <c r="Q147" s="77">
        <f>D147-E147-G147</f>
        <v>0</v>
      </c>
      <c r="R147" s="77"/>
      <c r="S147" s="43">
        <v>0</v>
      </c>
      <c r="T147" s="55">
        <f t="shared" si="36"/>
        <v>120</v>
      </c>
      <c r="U147" s="95">
        <f t="shared" si="42"/>
        <v>0</v>
      </c>
    </row>
    <row r="148" spans="1:21" ht="12.75">
      <c r="A148" s="64">
        <v>32923</v>
      </c>
      <c r="B148" s="73" t="s">
        <v>122</v>
      </c>
      <c r="C148" s="136"/>
      <c r="D148" s="136"/>
      <c r="E148" s="136"/>
      <c r="F148" s="136"/>
      <c r="G148" s="136"/>
      <c r="H148" s="137"/>
      <c r="I148" s="137"/>
      <c r="J148" s="137"/>
      <c r="K148" s="223"/>
      <c r="L148" s="136"/>
      <c r="M148" s="134"/>
      <c r="N148" s="319">
        <v>32923</v>
      </c>
      <c r="O148" s="73" t="s">
        <v>122</v>
      </c>
      <c r="P148" s="262"/>
      <c r="Q148" s="77">
        <f>D148-E148-G148-P148</f>
        <v>0</v>
      </c>
      <c r="R148" s="77"/>
      <c r="S148" s="41">
        <v>0</v>
      </c>
      <c r="T148" s="55">
        <f t="shared" si="36"/>
        <v>0</v>
      </c>
      <c r="U148" s="55">
        <f t="shared" si="42"/>
        <v>0</v>
      </c>
    </row>
    <row r="149" spans="1:21" ht="12.75">
      <c r="A149" s="10">
        <v>32931</v>
      </c>
      <c r="B149" s="70" t="s">
        <v>71</v>
      </c>
      <c r="C149" s="28">
        <v>4080.69</v>
      </c>
      <c r="D149" s="28"/>
      <c r="E149" s="28"/>
      <c r="F149" s="28"/>
      <c r="G149" s="28"/>
      <c r="H149" s="77"/>
      <c r="I149" s="77"/>
      <c r="J149" s="77"/>
      <c r="K149" s="206"/>
      <c r="L149" s="28"/>
      <c r="M149" s="134"/>
      <c r="N149" s="308">
        <v>32931</v>
      </c>
      <c r="O149" s="70" t="s">
        <v>71</v>
      </c>
      <c r="P149" s="246"/>
      <c r="Q149" s="77">
        <f>D149-E149-G149</f>
        <v>0</v>
      </c>
      <c r="R149" s="77"/>
      <c r="S149" s="29">
        <v>0</v>
      </c>
      <c r="T149" s="55">
        <f t="shared" si="36"/>
        <v>0</v>
      </c>
      <c r="U149" s="55">
        <f t="shared" si="42"/>
        <v>0</v>
      </c>
    </row>
    <row r="150" spans="1:21" ht="12.75">
      <c r="A150" s="10">
        <v>32941</v>
      </c>
      <c r="B150" s="70" t="s">
        <v>72</v>
      </c>
      <c r="C150" s="28">
        <v>4250</v>
      </c>
      <c r="D150" s="28">
        <v>4450</v>
      </c>
      <c r="E150" s="28"/>
      <c r="F150" s="28"/>
      <c r="G150" s="28">
        <v>4450</v>
      </c>
      <c r="H150" s="77"/>
      <c r="I150" s="77"/>
      <c r="J150" s="77"/>
      <c r="K150" s="206"/>
      <c r="L150" s="28"/>
      <c r="M150" s="134"/>
      <c r="N150" s="308">
        <v>32941</v>
      </c>
      <c r="O150" s="70" t="s">
        <v>72</v>
      </c>
      <c r="P150" s="246"/>
      <c r="Q150" s="77">
        <f>D150-E150-G150</f>
        <v>0</v>
      </c>
      <c r="R150" s="77"/>
      <c r="S150" s="29">
        <v>0</v>
      </c>
      <c r="T150" s="55">
        <f t="shared" si="36"/>
        <v>104.70588235294119</v>
      </c>
      <c r="U150" s="55">
        <f t="shared" si="42"/>
        <v>0</v>
      </c>
    </row>
    <row r="151" spans="1:21" ht="12.75" customHeight="1">
      <c r="A151" s="10">
        <v>32952</v>
      </c>
      <c r="B151" s="70" t="s">
        <v>126</v>
      </c>
      <c r="C151" s="28"/>
      <c r="D151" s="28">
        <v>900</v>
      </c>
      <c r="E151" s="28"/>
      <c r="F151" s="28"/>
      <c r="G151" s="28">
        <v>900</v>
      </c>
      <c r="H151" s="77"/>
      <c r="I151" s="77"/>
      <c r="J151" s="77"/>
      <c r="K151" s="206"/>
      <c r="L151" s="28"/>
      <c r="M151" s="134"/>
      <c r="N151" s="308">
        <v>32952</v>
      </c>
      <c r="O151" s="70" t="s">
        <v>126</v>
      </c>
      <c r="P151" s="246"/>
      <c r="Q151" s="77">
        <v>0</v>
      </c>
      <c r="R151" s="77"/>
      <c r="S151" s="29">
        <v>0</v>
      </c>
      <c r="T151" s="55">
        <f t="shared" si="36"/>
        <v>0</v>
      </c>
      <c r="U151" s="55">
        <f t="shared" si="42"/>
        <v>0</v>
      </c>
    </row>
    <row r="152" spans="1:21" ht="12.75" customHeight="1">
      <c r="A152" s="10">
        <v>32953</v>
      </c>
      <c r="B152" s="70" t="s">
        <v>125</v>
      </c>
      <c r="C152" s="28">
        <v>87.5</v>
      </c>
      <c r="D152" s="28"/>
      <c r="E152" s="28"/>
      <c r="F152" s="28"/>
      <c r="G152" s="28"/>
      <c r="H152" s="77"/>
      <c r="I152" s="77"/>
      <c r="J152" s="77"/>
      <c r="K152" s="206"/>
      <c r="L152" s="28"/>
      <c r="M152" s="134"/>
      <c r="N152" s="308">
        <v>32953</v>
      </c>
      <c r="O152" s="70" t="s">
        <v>125</v>
      </c>
      <c r="P152" s="246"/>
      <c r="Q152" s="77"/>
      <c r="R152" s="77"/>
      <c r="S152" s="29">
        <v>0</v>
      </c>
      <c r="T152" s="55">
        <f t="shared" si="36"/>
        <v>0</v>
      </c>
      <c r="U152" s="55">
        <f t="shared" si="42"/>
        <v>0</v>
      </c>
    </row>
    <row r="153" spans="1:21" ht="12.75" customHeight="1">
      <c r="A153" s="10">
        <v>32954</v>
      </c>
      <c r="B153" s="70" t="s">
        <v>136</v>
      </c>
      <c r="C153" s="28"/>
      <c r="D153" s="28"/>
      <c r="E153" s="28"/>
      <c r="F153" s="28"/>
      <c r="G153" s="28"/>
      <c r="H153" s="77"/>
      <c r="I153" s="77"/>
      <c r="J153" s="77"/>
      <c r="K153" s="206"/>
      <c r="L153" s="28"/>
      <c r="M153" s="134"/>
      <c r="N153" s="308">
        <v>32954</v>
      </c>
      <c r="O153" s="70" t="s">
        <v>136</v>
      </c>
      <c r="P153" s="246"/>
      <c r="Q153" s="77"/>
      <c r="R153" s="77"/>
      <c r="S153" s="29">
        <v>0</v>
      </c>
      <c r="T153" s="55"/>
      <c r="U153" s="55">
        <f t="shared" si="42"/>
        <v>0</v>
      </c>
    </row>
    <row r="154" spans="1:21" ht="12.75" customHeight="1">
      <c r="A154" s="10">
        <v>32955</v>
      </c>
      <c r="B154" s="70" t="s">
        <v>134</v>
      </c>
      <c r="C154" s="28"/>
      <c r="D154" s="28">
        <v>6659.26</v>
      </c>
      <c r="E154" s="28">
        <v>6659.26</v>
      </c>
      <c r="F154" s="28"/>
      <c r="G154" s="28"/>
      <c r="H154" s="28"/>
      <c r="I154" s="77"/>
      <c r="J154" s="77"/>
      <c r="K154" s="206"/>
      <c r="L154" s="28"/>
      <c r="M154" s="134"/>
      <c r="N154" s="308">
        <v>32955</v>
      </c>
      <c r="O154" s="70" t="s">
        <v>134</v>
      </c>
      <c r="P154" s="246"/>
      <c r="Q154" s="77"/>
      <c r="R154" s="77"/>
      <c r="S154" s="29">
        <v>0</v>
      </c>
      <c r="T154" s="55">
        <f t="shared" si="36"/>
        <v>0</v>
      </c>
      <c r="U154" s="55">
        <f t="shared" si="42"/>
        <v>0</v>
      </c>
    </row>
    <row r="155" spans="1:21" ht="12.75" customHeight="1">
      <c r="A155" s="10">
        <v>32959</v>
      </c>
      <c r="B155" s="70" t="s">
        <v>136</v>
      </c>
      <c r="C155" s="28"/>
      <c r="D155" s="28">
        <v>2550</v>
      </c>
      <c r="E155" s="28"/>
      <c r="F155" s="28"/>
      <c r="G155" s="28">
        <v>2550</v>
      </c>
      <c r="H155" s="28"/>
      <c r="I155" s="77"/>
      <c r="J155" s="77"/>
      <c r="K155" s="206"/>
      <c r="L155" s="28"/>
      <c r="M155" s="134"/>
      <c r="N155" s="10">
        <v>32959</v>
      </c>
      <c r="O155" s="70" t="s">
        <v>136</v>
      </c>
      <c r="P155" s="246"/>
      <c r="Q155" s="77"/>
      <c r="R155" s="77"/>
      <c r="S155" s="29"/>
      <c r="T155" s="55">
        <f t="shared" si="36"/>
        <v>0</v>
      </c>
      <c r="U155" s="55">
        <f t="shared" si="42"/>
        <v>0</v>
      </c>
    </row>
    <row r="156" spans="1:21" ht="12.75">
      <c r="A156" s="10">
        <v>32999</v>
      </c>
      <c r="B156" s="70" t="s">
        <v>73</v>
      </c>
      <c r="C156" s="28">
        <v>2669.37</v>
      </c>
      <c r="D156" s="28">
        <v>8668.9</v>
      </c>
      <c r="E156" s="28">
        <v>0</v>
      </c>
      <c r="F156" s="28"/>
      <c r="G156" s="28">
        <v>1353.9</v>
      </c>
      <c r="H156" s="28"/>
      <c r="I156" s="28"/>
      <c r="J156" s="28"/>
      <c r="K156" s="216"/>
      <c r="L156" s="28"/>
      <c r="M156" s="134"/>
      <c r="N156" s="308">
        <v>32999</v>
      </c>
      <c r="O156" s="70" t="s">
        <v>73</v>
      </c>
      <c r="P156" s="253">
        <v>7315</v>
      </c>
      <c r="Q156" s="28"/>
      <c r="R156" s="28"/>
      <c r="S156" s="29">
        <v>0</v>
      </c>
      <c r="T156" s="50">
        <f aca="true" t="shared" si="48" ref="T156:T196">IF(C156&lt;&gt;0,D156/C156*100,0)</f>
        <v>324.7545300951161</v>
      </c>
      <c r="U156" s="50">
        <f t="shared" si="42"/>
        <v>0</v>
      </c>
    </row>
    <row r="157" spans="1:21" ht="12.75">
      <c r="A157" s="12">
        <v>32999</v>
      </c>
      <c r="B157" s="72" t="s">
        <v>73</v>
      </c>
      <c r="C157" s="39">
        <f aca="true" t="shared" si="49" ref="C157:S157">SUM(C156:C156)</f>
        <v>2669.37</v>
      </c>
      <c r="D157" s="39">
        <f t="shared" si="49"/>
        <v>8668.9</v>
      </c>
      <c r="E157" s="39">
        <f t="shared" si="49"/>
        <v>0</v>
      </c>
      <c r="F157" s="39">
        <f t="shared" si="49"/>
        <v>0</v>
      </c>
      <c r="G157" s="39">
        <f t="shared" si="49"/>
        <v>1353.9</v>
      </c>
      <c r="H157" s="39">
        <f t="shared" si="49"/>
        <v>0</v>
      </c>
      <c r="I157" s="39">
        <f t="shared" si="49"/>
        <v>0</v>
      </c>
      <c r="J157" s="39">
        <f t="shared" si="49"/>
        <v>0</v>
      </c>
      <c r="K157" s="219">
        <f t="shared" si="49"/>
        <v>0</v>
      </c>
      <c r="L157" s="39">
        <f t="shared" si="49"/>
        <v>0</v>
      </c>
      <c r="M157" s="39">
        <f t="shared" si="49"/>
        <v>0</v>
      </c>
      <c r="N157" s="310">
        <v>32999</v>
      </c>
      <c r="O157" s="72" t="s">
        <v>73</v>
      </c>
      <c r="P157" s="256">
        <f t="shared" si="49"/>
        <v>7315</v>
      </c>
      <c r="Q157" s="39">
        <f t="shared" si="49"/>
        <v>0</v>
      </c>
      <c r="R157" s="39">
        <f t="shared" si="49"/>
        <v>0</v>
      </c>
      <c r="S157" s="40">
        <f t="shared" si="49"/>
        <v>0</v>
      </c>
      <c r="T157" s="53">
        <f t="shared" si="48"/>
        <v>324.7545300951161</v>
      </c>
      <c r="U157" s="53">
        <f t="shared" si="42"/>
        <v>0</v>
      </c>
    </row>
    <row r="158" spans="1:21" ht="12.75">
      <c r="A158" s="60">
        <v>329</v>
      </c>
      <c r="B158" s="75" t="s">
        <v>74</v>
      </c>
      <c r="C158" s="30">
        <f>C147+C148+C149+C150+C151+C152+C153+C154+C155+C157</f>
        <v>14067.560000000001</v>
      </c>
      <c r="D158" s="30">
        <f>D147+D148+D149+D150+D151+D152+D153+D154+D155+D157</f>
        <v>26804.160000000003</v>
      </c>
      <c r="E158" s="30">
        <f aca="true" t="shared" si="50" ref="E158:R158">E147+E148+E149+E150+E151+E152+E153+E154+E155+E157</f>
        <v>6659.26</v>
      </c>
      <c r="F158" s="30">
        <f t="shared" si="50"/>
        <v>0</v>
      </c>
      <c r="G158" s="30">
        <f t="shared" si="50"/>
        <v>12829.9</v>
      </c>
      <c r="H158" s="30">
        <f t="shared" si="50"/>
        <v>0</v>
      </c>
      <c r="I158" s="30">
        <f t="shared" si="50"/>
        <v>0</v>
      </c>
      <c r="J158" s="30">
        <f t="shared" si="50"/>
        <v>0</v>
      </c>
      <c r="K158" s="227">
        <f t="shared" si="50"/>
        <v>0</v>
      </c>
      <c r="L158" s="30">
        <f t="shared" si="50"/>
        <v>0</v>
      </c>
      <c r="M158" s="30">
        <f t="shared" si="50"/>
        <v>0</v>
      </c>
      <c r="N158" s="312">
        <v>329</v>
      </c>
      <c r="O158" s="75" t="s">
        <v>74</v>
      </c>
      <c r="P158" s="266">
        <f t="shared" si="50"/>
        <v>7315</v>
      </c>
      <c r="Q158" s="30">
        <f t="shared" si="50"/>
        <v>0</v>
      </c>
      <c r="R158" s="30">
        <f t="shared" si="50"/>
        <v>0</v>
      </c>
      <c r="S158" s="30">
        <v>44000</v>
      </c>
      <c r="T158" s="53">
        <f t="shared" si="48"/>
        <v>190.5387999055984</v>
      </c>
      <c r="U158" s="53">
        <f t="shared" si="42"/>
        <v>60.91854545454546</v>
      </c>
    </row>
    <row r="159" spans="1:21" ht="12.75">
      <c r="A159" s="10">
        <v>34233</v>
      </c>
      <c r="B159" s="70" t="s">
        <v>149</v>
      </c>
      <c r="C159" s="28"/>
      <c r="D159" s="28"/>
      <c r="E159" s="28"/>
      <c r="F159" s="28"/>
      <c r="G159" s="28"/>
      <c r="H159" s="77"/>
      <c r="I159" s="77"/>
      <c r="J159" s="77"/>
      <c r="K159" s="206"/>
      <c r="L159" s="28"/>
      <c r="M159" s="134"/>
      <c r="N159" s="308">
        <v>34233</v>
      </c>
      <c r="O159" s="70" t="s">
        <v>149</v>
      </c>
      <c r="P159" s="246"/>
      <c r="Q159" s="77">
        <f aca="true" t="shared" si="51" ref="Q159:Q165">D159-E159-G159</f>
        <v>0</v>
      </c>
      <c r="R159" s="77"/>
      <c r="S159" s="29"/>
      <c r="T159" s="50">
        <f t="shared" si="48"/>
        <v>0</v>
      </c>
      <c r="U159" s="50">
        <f t="shared" si="42"/>
        <v>0</v>
      </c>
    </row>
    <row r="160" spans="1:21" ht="12.75">
      <c r="A160" s="10">
        <v>34311</v>
      </c>
      <c r="B160" s="70" t="s">
        <v>75</v>
      </c>
      <c r="C160" s="28"/>
      <c r="D160" s="28"/>
      <c r="E160" s="28"/>
      <c r="F160" s="28"/>
      <c r="G160" s="28"/>
      <c r="H160" s="77"/>
      <c r="I160" s="77"/>
      <c r="J160" s="77"/>
      <c r="K160" s="206"/>
      <c r="L160" s="28"/>
      <c r="M160" s="134"/>
      <c r="N160" s="308">
        <v>34311</v>
      </c>
      <c r="O160" s="70" t="s">
        <v>75</v>
      </c>
      <c r="P160" s="246"/>
      <c r="Q160" s="77">
        <f t="shared" si="51"/>
        <v>0</v>
      </c>
      <c r="R160" s="77"/>
      <c r="S160" s="29">
        <v>0</v>
      </c>
      <c r="T160" s="50"/>
      <c r="U160" s="50"/>
    </row>
    <row r="161" spans="1:21" ht="12.75">
      <c r="A161" s="10">
        <v>34312</v>
      </c>
      <c r="B161" s="70" t="s">
        <v>76</v>
      </c>
      <c r="C161" s="28">
        <v>948.56</v>
      </c>
      <c r="D161" s="28">
        <v>1330.47</v>
      </c>
      <c r="E161" s="28"/>
      <c r="F161" s="28"/>
      <c r="G161" s="28">
        <v>1330.47</v>
      </c>
      <c r="H161" s="77"/>
      <c r="I161" s="77"/>
      <c r="J161" s="77"/>
      <c r="K161" s="206"/>
      <c r="L161" s="28"/>
      <c r="M161" s="134"/>
      <c r="N161" s="308">
        <v>34312</v>
      </c>
      <c r="O161" s="70" t="s">
        <v>76</v>
      </c>
      <c r="P161" s="246">
        <v>0</v>
      </c>
      <c r="Q161" s="77">
        <f t="shared" si="51"/>
        <v>0</v>
      </c>
      <c r="R161" s="77"/>
      <c r="S161" s="29">
        <v>0</v>
      </c>
      <c r="T161" s="50">
        <f t="shared" si="48"/>
        <v>140.2620814708611</v>
      </c>
      <c r="U161" s="50">
        <f aca="true" t="shared" si="52" ref="U161:U169">IF(S161&lt;&gt;0,D161/S161*100,0)</f>
        <v>0</v>
      </c>
    </row>
    <row r="162" spans="1:21" ht="12.75">
      <c r="A162" s="10">
        <v>34321</v>
      </c>
      <c r="B162" s="70" t="s">
        <v>135</v>
      </c>
      <c r="C162" s="28"/>
      <c r="D162" s="28"/>
      <c r="E162" s="28"/>
      <c r="F162" s="28"/>
      <c r="G162" s="28"/>
      <c r="H162" s="77"/>
      <c r="I162" s="77"/>
      <c r="J162" s="77"/>
      <c r="K162" s="206"/>
      <c r="L162" s="28"/>
      <c r="M162" s="134"/>
      <c r="N162" s="308">
        <v>34321</v>
      </c>
      <c r="O162" s="70" t="s">
        <v>135</v>
      </c>
      <c r="P162" s="246"/>
      <c r="Q162" s="77">
        <f t="shared" si="51"/>
        <v>0</v>
      </c>
      <c r="R162" s="77"/>
      <c r="S162" s="29"/>
      <c r="T162" s="50">
        <f t="shared" si="48"/>
        <v>0</v>
      </c>
      <c r="U162" s="50">
        <f t="shared" si="52"/>
        <v>0</v>
      </c>
    </row>
    <row r="163" spans="1:21" ht="12.75">
      <c r="A163" s="10">
        <v>34333</v>
      </c>
      <c r="B163" s="70" t="s">
        <v>77</v>
      </c>
      <c r="C163" s="28">
        <v>22.92</v>
      </c>
      <c r="D163" s="28">
        <v>3.59</v>
      </c>
      <c r="E163" s="28"/>
      <c r="F163" s="28"/>
      <c r="G163" s="28">
        <v>3.59</v>
      </c>
      <c r="H163" s="77"/>
      <c r="I163" s="77"/>
      <c r="J163" s="77"/>
      <c r="K163" s="206"/>
      <c r="L163" s="28"/>
      <c r="M163" s="134"/>
      <c r="N163" s="308">
        <v>34333</v>
      </c>
      <c r="O163" s="70" t="s">
        <v>77</v>
      </c>
      <c r="P163" s="246"/>
      <c r="Q163" s="77">
        <f t="shared" si="51"/>
        <v>0</v>
      </c>
      <c r="R163" s="77"/>
      <c r="S163" s="29">
        <v>0</v>
      </c>
      <c r="T163" s="50">
        <f t="shared" si="48"/>
        <v>15.663176265270504</v>
      </c>
      <c r="U163" s="50">
        <f t="shared" si="52"/>
        <v>0</v>
      </c>
    </row>
    <row r="164" spans="1:21" ht="12.75">
      <c r="A164" s="10">
        <v>34349</v>
      </c>
      <c r="B164" s="70" t="s">
        <v>78</v>
      </c>
      <c r="C164" s="28">
        <v>74.16</v>
      </c>
      <c r="D164" s="28"/>
      <c r="E164" s="28"/>
      <c r="F164" s="28"/>
      <c r="G164" s="28"/>
      <c r="H164" s="77"/>
      <c r="I164" s="77"/>
      <c r="J164" s="77"/>
      <c r="K164" s="206"/>
      <c r="L164" s="28"/>
      <c r="M164" s="134"/>
      <c r="N164" s="308">
        <v>34349</v>
      </c>
      <c r="O164" s="70" t="s">
        <v>78</v>
      </c>
      <c r="P164" s="246"/>
      <c r="Q164" s="77">
        <f t="shared" si="51"/>
        <v>0</v>
      </c>
      <c r="R164" s="77"/>
      <c r="S164" s="29">
        <v>0</v>
      </c>
      <c r="T164" s="50">
        <f t="shared" si="48"/>
        <v>0</v>
      </c>
      <c r="U164" s="50">
        <f t="shared" si="52"/>
        <v>0</v>
      </c>
    </row>
    <row r="165" spans="1:21" ht="12.75" hidden="1">
      <c r="A165" s="10">
        <v>37219</v>
      </c>
      <c r="B165" s="70" t="s">
        <v>80</v>
      </c>
      <c r="C165" s="28">
        <v>0</v>
      </c>
      <c r="D165" s="28"/>
      <c r="E165" s="28"/>
      <c r="F165" s="28"/>
      <c r="G165" s="28"/>
      <c r="H165" s="77"/>
      <c r="I165" s="77"/>
      <c r="J165" s="77"/>
      <c r="K165" s="206"/>
      <c r="L165" s="28"/>
      <c r="M165" s="134"/>
      <c r="N165" s="308">
        <v>37219</v>
      </c>
      <c r="O165" s="70" t="s">
        <v>80</v>
      </c>
      <c r="P165" s="246"/>
      <c r="Q165" s="77">
        <f t="shared" si="51"/>
        <v>0</v>
      </c>
      <c r="R165" s="77"/>
      <c r="S165" s="29"/>
      <c r="T165" s="50">
        <f t="shared" si="48"/>
        <v>0</v>
      </c>
      <c r="U165" s="50">
        <f t="shared" si="52"/>
        <v>0</v>
      </c>
    </row>
    <row r="166" spans="1:21" ht="12.75">
      <c r="A166" s="60">
        <v>343</v>
      </c>
      <c r="B166" s="75" t="s">
        <v>79</v>
      </c>
      <c r="C166" s="31">
        <f aca="true" t="shared" si="53" ref="C166:M166">SUM(C159:C164)</f>
        <v>1045.6399999999999</v>
      </c>
      <c r="D166" s="31">
        <f t="shared" si="53"/>
        <v>1334.06</v>
      </c>
      <c r="E166" s="31">
        <f t="shared" si="53"/>
        <v>0</v>
      </c>
      <c r="F166" s="31">
        <f t="shared" si="53"/>
        <v>0</v>
      </c>
      <c r="G166" s="31">
        <f t="shared" si="53"/>
        <v>1334.06</v>
      </c>
      <c r="H166" s="31">
        <f t="shared" si="53"/>
        <v>0</v>
      </c>
      <c r="I166" s="31">
        <f t="shared" si="53"/>
        <v>0</v>
      </c>
      <c r="J166" s="31">
        <f t="shared" si="53"/>
        <v>0</v>
      </c>
      <c r="K166" s="208">
        <f t="shared" si="53"/>
        <v>0</v>
      </c>
      <c r="L166" s="31">
        <f t="shared" si="53"/>
        <v>0</v>
      </c>
      <c r="M166" s="31">
        <f t="shared" si="53"/>
        <v>0</v>
      </c>
      <c r="N166" s="312">
        <v>343</v>
      </c>
      <c r="O166" s="75" t="s">
        <v>79</v>
      </c>
      <c r="P166" s="247">
        <f>SUM(P159:P164)</f>
        <v>0</v>
      </c>
      <c r="Q166" s="31">
        <f>SUM(Q159:Q164)</f>
        <v>0</v>
      </c>
      <c r="R166" s="31">
        <f>SUM(R159:R164)</f>
        <v>0</v>
      </c>
      <c r="S166" s="31">
        <v>5000</v>
      </c>
      <c r="T166" s="51">
        <f t="shared" si="48"/>
        <v>127.5831069966719</v>
      </c>
      <c r="U166" s="51">
        <f t="shared" si="52"/>
        <v>26.6812</v>
      </c>
    </row>
    <row r="167" spans="1:21" ht="9.75" customHeight="1">
      <c r="A167" s="64">
        <v>38321</v>
      </c>
      <c r="B167" s="73" t="s">
        <v>176</v>
      </c>
      <c r="C167" s="136">
        <v>27</v>
      </c>
      <c r="D167" s="136"/>
      <c r="E167" s="136"/>
      <c r="F167" s="136"/>
      <c r="G167" s="136"/>
      <c r="H167" s="137"/>
      <c r="I167" s="137"/>
      <c r="J167" s="137"/>
      <c r="K167" s="223"/>
      <c r="L167" s="136"/>
      <c r="M167" s="134"/>
      <c r="N167" s="319">
        <v>38321</v>
      </c>
      <c r="O167" s="73" t="s">
        <v>176</v>
      </c>
      <c r="P167" s="262"/>
      <c r="Q167" s="77">
        <f>D167-E167-G167</f>
        <v>0</v>
      </c>
      <c r="R167" s="77"/>
      <c r="S167" s="41"/>
      <c r="T167" s="50">
        <f t="shared" si="48"/>
        <v>0</v>
      </c>
      <c r="U167" s="50">
        <f t="shared" si="52"/>
        <v>0</v>
      </c>
    </row>
    <row r="168" spans="1:21" ht="12.75">
      <c r="A168" s="60">
        <v>383</v>
      </c>
      <c r="B168" s="75" t="s">
        <v>177</v>
      </c>
      <c r="C168" s="126">
        <f aca="true" t="shared" si="54" ref="C168:S168">C167</f>
        <v>27</v>
      </c>
      <c r="D168" s="126">
        <f t="shared" si="54"/>
        <v>0</v>
      </c>
      <c r="E168" s="31">
        <f t="shared" si="54"/>
        <v>0</v>
      </c>
      <c r="F168" s="31">
        <f t="shared" si="54"/>
        <v>0</v>
      </c>
      <c r="G168" s="31">
        <f t="shared" si="54"/>
        <v>0</v>
      </c>
      <c r="H168" s="31">
        <f t="shared" si="54"/>
        <v>0</v>
      </c>
      <c r="I168" s="31">
        <f t="shared" si="54"/>
        <v>0</v>
      </c>
      <c r="J168" s="31">
        <f t="shared" si="54"/>
        <v>0</v>
      </c>
      <c r="K168" s="208">
        <f t="shared" si="54"/>
        <v>0</v>
      </c>
      <c r="L168" s="31">
        <f>L167</f>
        <v>0</v>
      </c>
      <c r="M168" s="31">
        <f>M167</f>
        <v>0</v>
      </c>
      <c r="N168" s="312">
        <v>383</v>
      </c>
      <c r="O168" s="75" t="s">
        <v>177</v>
      </c>
      <c r="P168" s="247">
        <f t="shared" si="54"/>
        <v>0</v>
      </c>
      <c r="Q168" s="31">
        <f t="shared" si="54"/>
        <v>0</v>
      </c>
      <c r="R168" s="31">
        <f t="shared" si="54"/>
        <v>0</v>
      </c>
      <c r="S168" s="83">
        <f t="shared" si="54"/>
        <v>0</v>
      </c>
      <c r="T168" s="56">
        <f t="shared" si="48"/>
        <v>0</v>
      </c>
      <c r="U168" s="56">
        <f t="shared" si="52"/>
        <v>0</v>
      </c>
    </row>
    <row r="169" spans="1:21" ht="12.75">
      <c r="A169" s="60">
        <v>3</v>
      </c>
      <c r="B169" s="75" t="s">
        <v>81</v>
      </c>
      <c r="C169" s="31">
        <f aca="true" t="shared" si="55" ref="C169:S169">C51+C59+C63+C78+C103+C143+C146+C158+C166+C168</f>
        <v>2623656.2600000002</v>
      </c>
      <c r="D169" s="31">
        <f t="shared" si="55"/>
        <v>2624449.35</v>
      </c>
      <c r="E169" s="31">
        <f t="shared" si="55"/>
        <v>2124545.8</v>
      </c>
      <c r="F169" s="31">
        <f t="shared" si="55"/>
        <v>7030.44</v>
      </c>
      <c r="G169" s="31">
        <f t="shared" si="55"/>
        <v>419167.63000000006</v>
      </c>
      <c r="H169" s="31">
        <f t="shared" si="55"/>
        <v>6859.0599999999995</v>
      </c>
      <c r="I169" s="31">
        <f t="shared" si="55"/>
        <v>26069.480000000003</v>
      </c>
      <c r="J169" s="31">
        <f t="shared" si="55"/>
        <v>322.84</v>
      </c>
      <c r="K169" s="208">
        <f t="shared" si="55"/>
        <v>7440</v>
      </c>
      <c r="L169" s="31">
        <f>L51+L59+L63+L78+L103+L143+L146+L158+L166+L168</f>
        <v>0</v>
      </c>
      <c r="M169" s="31">
        <f>M51+M59+M63+M78+M103+M143+M146+M158+M166+M168</f>
        <v>4247.8</v>
      </c>
      <c r="N169" s="312">
        <v>3</v>
      </c>
      <c r="O169" s="75" t="s">
        <v>81</v>
      </c>
      <c r="P169" s="247">
        <f t="shared" si="55"/>
        <v>17969</v>
      </c>
      <c r="Q169" s="106">
        <f t="shared" si="55"/>
        <v>797.3</v>
      </c>
      <c r="R169" s="31">
        <f t="shared" si="55"/>
        <v>10000</v>
      </c>
      <c r="S169" s="106">
        <f t="shared" si="55"/>
        <v>5608843</v>
      </c>
      <c r="T169" s="56">
        <f t="shared" si="48"/>
        <v>100.03022842634117</v>
      </c>
      <c r="U169" s="56">
        <f t="shared" si="52"/>
        <v>46.79127852214797</v>
      </c>
    </row>
    <row r="170" spans="1:21" ht="9.75" customHeight="1">
      <c r="A170" s="65"/>
      <c r="B170" s="139"/>
      <c r="C170" s="140"/>
      <c r="D170" s="140"/>
      <c r="E170" s="140"/>
      <c r="F170" s="140"/>
      <c r="G170" s="140"/>
      <c r="H170" s="140"/>
      <c r="I170" s="140"/>
      <c r="J170" s="140"/>
      <c r="K170" s="140"/>
      <c r="L170" s="121"/>
      <c r="M170" s="128"/>
      <c r="N170" s="65"/>
      <c r="O170" s="139"/>
      <c r="P170" s="140"/>
      <c r="Q170" s="140"/>
      <c r="R170" s="140"/>
      <c r="S170" s="44"/>
      <c r="T170" s="57"/>
      <c r="U170" s="57"/>
    </row>
    <row r="171" spans="1:21" ht="9.75" customHeight="1" thickBot="1">
      <c r="A171" s="65"/>
      <c r="B171" s="139"/>
      <c r="C171" s="140"/>
      <c r="D171" s="140"/>
      <c r="E171" s="140"/>
      <c r="F171" s="140"/>
      <c r="G171" s="140"/>
      <c r="H171" s="140"/>
      <c r="I171" s="140"/>
      <c r="J171" s="140"/>
      <c r="K171" s="140"/>
      <c r="L171" s="121"/>
      <c r="M171" s="128"/>
      <c r="N171" s="65"/>
      <c r="O171" s="139"/>
      <c r="P171" s="140"/>
      <c r="Q171" s="140"/>
      <c r="R171" s="140"/>
      <c r="S171" s="44"/>
      <c r="T171" s="57"/>
      <c r="U171" s="57"/>
    </row>
    <row r="172" spans="1:21" ht="12.75" customHeight="1" thickBot="1">
      <c r="A172" s="347" t="s">
        <v>2</v>
      </c>
      <c r="B172" s="339" t="s">
        <v>3</v>
      </c>
      <c r="C172" s="24" t="s">
        <v>4</v>
      </c>
      <c r="D172" s="67" t="s">
        <v>5</v>
      </c>
      <c r="E172" s="176" t="s">
        <v>174</v>
      </c>
      <c r="F172" s="177" t="s">
        <v>175</v>
      </c>
      <c r="G172" s="148" t="s">
        <v>101</v>
      </c>
      <c r="H172" s="67" t="s">
        <v>101</v>
      </c>
      <c r="I172" s="24" t="s">
        <v>173</v>
      </c>
      <c r="J172" s="149" t="s">
        <v>101</v>
      </c>
      <c r="K172" s="190" t="s">
        <v>101</v>
      </c>
      <c r="L172" s="26" t="s">
        <v>101</v>
      </c>
      <c r="M172" s="88"/>
      <c r="N172" s="338" t="s">
        <v>2</v>
      </c>
      <c r="O172" s="339" t="s">
        <v>3</v>
      </c>
      <c r="P172" s="187" t="s">
        <v>6</v>
      </c>
      <c r="Q172" s="187" t="s">
        <v>7</v>
      </c>
      <c r="R172" s="170"/>
      <c r="S172" s="68" t="s">
        <v>8</v>
      </c>
      <c r="T172" s="99" t="s">
        <v>9</v>
      </c>
      <c r="U172" s="99" t="s">
        <v>9</v>
      </c>
    </row>
    <row r="173" spans="1:21" ht="12.75" customHeight="1" thickBot="1">
      <c r="A173" s="347"/>
      <c r="B173" s="340"/>
      <c r="C173" s="25" t="s">
        <v>209</v>
      </c>
      <c r="D173" s="147" t="s">
        <v>210</v>
      </c>
      <c r="E173" s="150">
        <v>411</v>
      </c>
      <c r="F173" s="151">
        <v>466</v>
      </c>
      <c r="G173" s="150">
        <v>122</v>
      </c>
      <c r="H173" s="151">
        <v>41</v>
      </c>
      <c r="I173" s="160">
        <v>467</v>
      </c>
      <c r="J173" s="151">
        <v>11</v>
      </c>
      <c r="K173" s="191">
        <v>4602</v>
      </c>
      <c r="L173" s="26">
        <v>21</v>
      </c>
      <c r="M173" s="88"/>
      <c r="N173" s="338"/>
      <c r="O173" s="340"/>
      <c r="P173" s="160">
        <v>35</v>
      </c>
      <c r="Q173" s="179">
        <v>22</v>
      </c>
      <c r="R173" s="188">
        <v>511</v>
      </c>
      <c r="S173" s="178" t="s">
        <v>203</v>
      </c>
      <c r="T173" s="48" t="s">
        <v>204</v>
      </c>
      <c r="U173" s="69" t="s">
        <v>205</v>
      </c>
    </row>
    <row r="174" spans="1:21" s="98" customFormat="1" ht="12.75" customHeight="1">
      <c r="A174" s="96">
        <v>41241</v>
      </c>
      <c r="B174" s="96" t="s">
        <v>128</v>
      </c>
      <c r="C174" s="45">
        <v>0</v>
      </c>
      <c r="D174" s="45"/>
      <c r="E174" s="181"/>
      <c r="F174" s="181"/>
      <c r="G174" s="181"/>
      <c r="H174" s="181"/>
      <c r="I174" s="181"/>
      <c r="J174" s="181"/>
      <c r="K174" s="228"/>
      <c r="L174" s="45"/>
      <c r="M174" s="325"/>
      <c r="N174" s="321">
        <v>41241</v>
      </c>
      <c r="O174" s="96" t="s">
        <v>128</v>
      </c>
      <c r="P174" s="267"/>
      <c r="Q174" s="123"/>
      <c r="R174" s="123"/>
      <c r="S174" s="45">
        <v>0</v>
      </c>
      <c r="T174" s="52">
        <f t="shared" si="48"/>
        <v>0</v>
      </c>
      <c r="U174" s="52">
        <f aca="true" t="shared" si="56" ref="U174:U189">IF(S174&lt;&gt;0,D174/S174*100,0)</f>
        <v>0</v>
      </c>
    </row>
    <row r="175" spans="1:21" ht="12.75">
      <c r="A175" s="17">
        <v>412</v>
      </c>
      <c r="B175" s="141" t="s">
        <v>129</v>
      </c>
      <c r="C175" s="46">
        <f aca="true" t="shared" si="57" ref="C175:S175">C174</f>
        <v>0</v>
      </c>
      <c r="D175" s="46">
        <f t="shared" si="57"/>
        <v>0</v>
      </c>
      <c r="E175" s="46">
        <f t="shared" si="57"/>
        <v>0</v>
      </c>
      <c r="F175" s="46">
        <f t="shared" si="57"/>
        <v>0</v>
      </c>
      <c r="G175" s="142">
        <f t="shared" si="57"/>
        <v>0</v>
      </c>
      <c r="H175" s="142">
        <f t="shared" si="57"/>
        <v>0</v>
      </c>
      <c r="I175" s="142">
        <f t="shared" si="57"/>
        <v>0</v>
      </c>
      <c r="J175" s="142">
        <f t="shared" si="57"/>
        <v>0</v>
      </c>
      <c r="K175" s="229">
        <f t="shared" si="57"/>
        <v>0</v>
      </c>
      <c r="L175" s="142"/>
      <c r="M175" s="142"/>
      <c r="N175" s="17">
        <v>412</v>
      </c>
      <c r="O175" s="141" t="s">
        <v>129</v>
      </c>
      <c r="P175" s="268">
        <f t="shared" si="57"/>
        <v>0</v>
      </c>
      <c r="Q175" s="142">
        <f t="shared" si="57"/>
        <v>0</v>
      </c>
      <c r="R175" s="142">
        <f t="shared" si="57"/>
        <v>0</v>
      </c>
      <c r="S175" s="46">
        <f t="shared" si="57"/>
        <v>0</v>
      </c>
      <c r="T175" s="51">
        <f t="shared" si="48"/>
        <v>0</v>
      </c>
      <c r="U175" s="51">
        <f t="shared" si="56"/>
        <v>0</v>
      </c>
    </row>
    <row r="176" spans="1:21" ht="12.75">
      <c r="A176" s="10">
        <v>42211</v>
      </c>
      <c r="B176" s="70" t="s">
        <v>82</v>
      </c>
      <c r="C176" s="28">
        <v>43249.29</v>
      </c>
      <c r="D176" s="28"/>
      <c r="E176" s="28"/>
      <c r="F176" s="28"/>
      <c r="G176" s="77">
        <v>0</v>
      </c>
      <c r="H176" s="77"/>
      <c r="I176" s="77"/>
      <c r="J176" s="77"/>
      <c r="K176" s="206"/>
      <c r="L176" s="28"/>
      <c r="M176" s="134"/>
      <c r="N176" s="308">
        <v>42211</v>
      </c>
      <c r="O176" s="70" t="s">
        <v>82</v>
      </c>
      <c r="P176" s="246"/>
      <c r="Q176" s="105"/>
      <c r="R176" s="77"/>
      <c r="S176" s="29">
        <v>0</v>
      </c>
      <c r="T176" s="50">
        <f t="shared" si="48"/>
        <v>0</v>
      </c>
      <c r="U176" s="50">
        <f t="shared" si="56"/>
        <v>0</v>
      </c>
    </row>
    <row r="177" spans="1:21" ht="12.75">
      <c r="A177" s="10">
        <v>42212</v>
      </c>
      <c r="B177" s="70" t="s">
        <v>83</v>
      </c>
      <c r="C177" s="28"/>
      <c r="D177" s="28">
        <v>3123.75</v>
      </c>
      <c r="E177" s="28"/>
      <c r="F177" s="28"/>
      <c r="G177" s="28">
        <v>1700</v>
      </c>
      <c r="H177" s="77"/>
      <c r="I177" s="77"/>
      <c r="J177" s="77"/>
      <c r="K177" s="206"/>
      <c r="L177" s="28"/>
      <c r="M177" s="134"/>
      <c r="N177" s="308">
        <v>42212</v>
      </c>
      <c r="O177" s="70" t="s">
        <v>83</v>
      </c>
      <c r="P177" s="246"/>
      <c r="Q177" s="77">
        <v>1423.75</v>
      </c>
      <c r="R177" s="77"/>
      <c r="S177" s="29">
        <v>0</v>
      </c>
      <c r="T177" s="50">
        <f t="shared" si="48"/>
        <v>0</v>
      </c>
      <c r="U177" s="50">
        <f t="shared" si="56"/>
        <v>0</v>
      </c>
    </row>
    <row r="178" spans="1:21" ht="12.75">
      <c r="A178" s="10">
        <v>42222</v>
      </c>
      <c r="B178" s="70" t="s">
        <v>84</v>
      </c>
      <c r="C178" s="28"/>
      <c r="D178" s="28"/>
      <c r="E178" s="28"/>
      <c r="F178" s="28"/>
      <c r="G178" s="28"/>
      <c r="H178" s="77"/>
      <c r="I178" s="77"/>
      <c r="J178" s="77"/>
      <c r="K178" s="206"/>
      <c r="L178" s="28"/>
      <c r="M178" s="134"/>
      <c r="N178" s="308">
        <v>42222</v>
      </c>
      <c r="O178" s="70" t="s">
        <v>84</v>
      </c>
      <c r="P178" s="246"/>
      <c r="Q178" s="77">
        <f aca="true" t="shared" si="58" ref="Q178:Q187">D178-E178-G178</f>
        <v>0</v>
      </c>
      <c r="R178" s="77"/>
      <c r="S178" s="29"/>
      <c r="T178" s="50">
        <f t="shared" si="48"/>
        <v>0</v>
      </c>
      <c r="U178" s="50">
        <f t="shared" si="56"/>
        <v>0</v>
      </c>
    </row>
    <row r="179" spans="1:21" ht="12.75">
      <c r="A179" s="10">
        <v>42229</v>
      </c>
      <c r="B179" s="70" t="s">
        <v>115</v>
      </c>
      <c r="C179" s="28"/>
      <c r="D179" s="28"/>
      <c r="E179" s="28"/>
      <c r="F179" s="28"/>
      <c r="G179" s="28"/>
      <c r="H179" s="77"/>
      <c r="I179" s="77"/>
      <c r="J179" s="77"/>
      <c r="K179" s="206"/>
      <c r="L179" s="28"/>
      <c r="M179" s="134"/>
      <c r="N179" s="308">
        <v>42229</v>
      </c>
      <c r="O179" s="70" t="s">
        <v>115</v>
      </c>
      <c r="P179" s="246"/>
      <c r="Q179" s="77">
        <f t="shared" si="58"/>
        <v>0</v>
      </c>
      <c r="R179" s="77"/>
      <c r="S179" s="29"/>
      <c r="T179" s="50">
        <f t="shared" si="48"/>
        <v>0</v>
      </c>
      <c r="U179" s="50">
        <f t="shared" si="56"/>
        <v>0</v>
      </c>
    </row>
    <row r="180" spans="1:21" ht="12.75">
      <c r="A180" s="10">
        <v>42231</v>
      </c>
      <c r="B180" s="70" t="s">
        <v>114</v>
      </c>
      <c r="C180" s="28"/>
      <c r="D180" s="28"/>
      <c r="E180" s="28"/>
      <c r="F180" s="28"/>
      <c r="G180" s="28"/>
      <c r="H180" s="77"/>
      <c r="I180" s="77"/>
      <c r="J180" s="77"/>
      <c r="K180" s="206"/>
      <c r="L180" s="28"/>
      <c r="M180" s="134"/>
      <c r="N180" s="308">
        <v>42231</v>
      </c>
      <c r="O180" s="70" t="s">
        <v>114</v>
      </c>
      <c r="P180" s="246"/>
      <c r="Q180" s="77">
        <f t="shared" si="58"/>
        <v>0</v>
      </c>
      <c r="R180" s="77"/>
      <c r="S180" s="29">
        <v>0</v>
      </c>
      <c r="T180" s="50">
        <f t="shared" si="48"/>
        <v>0</v>
      </c>
      <c r="U180" s="50">
        <f t="shared" si="56"/>
        <v>0</v>
      </c>
    </row>
    <row r="181" spans="1:21" ht="12.75">
      <c r="A181" s="10">
        <v>42251</v>
      </c>
      <c r="B181" s="70" t="s">
        <v>170</v>
      </c>
      <c r="C181" s="28">
        <v>1697.75</v>
      </c>
      <c r="D181" s="28"/>
      <c r="E181" s="28"/>
      <c r="F181" s="28"/>
      <c r="G181" s="28"/>
      <c r="H181" s="77"/>
      <c r="I181" s="77"/>
      <c r="J181" s="77"/>
      <c r="K181" s="206"/>
      <c r="L181" s="28"/>
      <c r="M181" s="134"/>
      <c r="N181" s="308">
        <v>42251</v>
      </c>
      <c r="O181" s="70" t="s">
        <v>170</v>
      </c>
      <c r="P181" s="246"/>
      <c r="Q181" s="77">
        <v>0</v>
      </c>
      <c r="R181" s="77"/>
      <c r="S181" s="29">
        <v>0</v>
      </c>
      <c r="T181" s="50">
        <f t="shared" si="48"/>
        <v>0</v>
      </c>
      <c r="U181" s="50">
        <f t="shared" si="56"/>
        <v>0</v>
      </c>
    </row>
    <row r="182" spans="1:21" ht="12.75">
      <c r="A182" s="10">
        <v>42252</v>
      </c>
      <c r="B182" s="70" t="s">
        <v>178</v>
      </c>
      <c r="C182" s="28"/>
      <c r="D182" s="28"/>
      <c r="E182" s="28"/>
      <c r="F182" s="28"/>
      <c r="G182" s="28"/>
      <c r="H182" s="77"/>
      <c r="I182" s="77"/>
      <c r="J182" s="77"/>
      <c r="K182" s="206"/>
      <c r="L182" s="28"/>
      <c r="M182" s="134"/>
      <c r="N182" s="308">
        <v>42252</v>
      </c>
      <c r="O182" s="70" t="s">
        <v>178</v>
      </c>
      <c r="P182" s="246"/>
      <c r="Q182" s="77">
        <f t="shared" si="58"/>
        <v>0</v>
      </c>
      <c r="R182" s="77"/>
      <c r="S182" s="29">
        <v>0</v>
      </c>
      <c r="T182" s="50">
        <f t="shared" si="48"/>
        <v>0</v>
      </c>
      <c r="U182" s="50">
        <f t="shared" si="56"/>
        <v>0</v>
      </c>
    </row>
    <row r="183" spans="1:21" ht="12.75">
      <c r="A183" s="10">
        <v>42272</v>
      </c>
      <c r="B183" s="70" t="s">
        <v>116</v>
      </c>
      <c r="C183" s="28"/>
      <c r="D183" s="28"/>
      <c r="E183" s="28"/>
      <c r="F183" s="28"/>
      <c r="G183" s="28"/>
      <c r="H183" s="77"/>
      <c r="I183" s="77"/>
      <c r="J183" s="77"/>
      <c r="K183" s="206"/>
      <c r="L183" s="28"/>
      <c r="M183" s="134"/>
      <c r="N183" s="308">
        <v>42272</v>
      </c>
      <c r="O183" s="70" t="s">
        <v>116</v>
      </c>
      <c r="P183" s="246"/>
      <c r="Q183" s="77">
        <f t="shared" si="58"/>
        <v>0</v>
      </c>
      <c r="R183" s="77"/>
      <c r="S183" s="29"/>
      <c r="T183" s="50">
        <f t="shared" si="48"/>
        <v>0</v>
      </c>
      <c r="U183" s="50">
        <f t="shared" si="56"/>
        <v>0</v>
      </c>
    </row>
    <row r="184" spans="1:21" ht="12.75">
      <c r="A184" s="10">
        <v>42273</v>
      </c>
      <c r="B184" s="70" t="s">
        <v>85</v>
      </c>
      <c r="C184" s="28">
        <v>9286.82</v>
      </c>
      <c r="D184" s="28">
        <v>11998</v>
      </c>
      <c r="E184" s="28"/>
      <c r="F184" s="28"/>
      <c r="G184" s="28">
        <v>11998</v>
      </c>
      <c r="H184" s="77"/>
      <c r="I184" s="77"/>
      <c r="J184" s="77"/>
      <c r="K184" s="206"/>
      <c r="L184" s="28"/>
      <c r="M184" s="134"/>
      <c r="N184" s="308">
        <v>42273</v>
      </c>
      <c r="O184" s="70" t="s">
        <v>85</v>
      </c>
      <c r="P184" s="246"/>
      <c r="Q184" s="105">
        <f>D184-E184-G184-L184</f>
        <v>0</v>
      </c>
      <c r="R184" s="77"/>
      <c r="S184" s="29">
        <v>0</v>
      </c>
      <c r="T184" s="50">
        <f t="shared" si="48"/>
        <v>129.19384676347772</v>
      </c>
      <c r="U184" s="50">
        <f t="shared" si="56"/>
        <v>0</v>
      </c>
    </row>
    <row r="185" spans="1:21" ht="12.75">
      <c r="A185" s="60">
        <v>422</v>
      </c>
      <c r="B185" s="75" t="s">
        <v>86</v>
      </c>
      <c r="C185" s="31">
        <f>C176+C177+C178+C179+C180+C181+C182+C183+C184</f>
        <v>54233.86</v>
      </c>
      <c r="D185" s="84">
        <f aca="true" t="shared" si="59" ref="D185:R185">SUM(D176:D184)</f>
        <v>15121.75</v>
      </c>
      <c r="E185" s="143">
        <f t="shared" si="59"/>
        <v>0</v>
      </c>
      <c r="F185" s="143">
        <f t="shared" si="59"/>
        <v>0</v>
      </c>
      <c r="G185" s="84">
        <f t="shared" si="59"/>
        <v>13698</v>
      </c>
      <c r="H185" s="84">
        <f t="shared" si="59"/>
        <v>0</v>
      </c>
      <c r="I185" s="84">
        <f t="shared" si="59"/>
        <v>0</v>
      </c>
      <c r="J185" s="84">
        <f t="shared" si="59"/>
        <v>0</v>
      </c>
      <c r="K185" s="230">
        <f t="shared" si="59"/>
        <v>0</v>
      </c>
      <c r="L185" s="84">
        <f t="shared" si="59"/>
        <v>0</v>
      </c>
      <c r="M185" s="84">
        <f t="shared" si="59"/>
        <v>0</v>
      </c>
      <c r="N185" s="312">
        <v>422</v>
      </c>
      <c r="O185" s="75" t="s">
        <v>86</v>
      </c>
      <c r="P185" s="269">
        <f t="shared" si="59"/>
        <v>0</v>
      </c>
      <c r="Q185" s="30">
        <f t="shared" si="59"/>
        <v>1423.75</v>
      </c>
      <c r="R185" s="30">
        <f t="shared" si="59"/>
        <v>0</v>
      </c>
      <c r="S185" s="30">
        <v>126400</v>
      </c>
      <c r="T185" s="51">
        <f t="shared" si="48"/>
        <v>27.882488910064673</v>
      </c>
      <c r="U185" s="51">
        <f t="shared" si="56"/>
        <v>11.963409810126583</v>
      </c>
    </row>
    <row r="186" spans="1:21" ht="12.75">
      <c r="A186" s="10">
        <v>42411</v>
      </c>
      <c r="B186" s="70" t="s">
        <v>87</v>
      </c>
      <c r="C186" s="28">
        <v>3511.27</v>
      </c>
      <c r="D186" s="28">
        <v>260</v>
      </c>
      <c r="E186" s="28"/>
      <c r="F186" s="28"/>
      <c r="G186" s="28"/>
      <c r="H186" s="77"/>
      <c r="I186" s="77"/>
      <c r="J186" s="77"/>
      <c r="K186" s="206"/>
      <c r="L186" s="28"/>
      <c r="M186" s="134"/>
      <c r="N186" s="308">
        <v>42411</v>
      </c>
      <c r="O186" s="70" t="s">
        <v>87</v>
      </c>
      <c r="P186" s="246"/>
      <c r="Q186" s="77">
        <v>260</v>
      </c>
      <c r="R186" s="77"/>
      <c r="S186" s="29">
        <v>0</v>
      </c>
      <c r="T186" s="50">
        <f t="shared" si="48"/>
        <v>7.404728203755337</v>
      </c>
      <c r="U186" s="50">
        <f t="shared" si="56"/>
        <v>0</v>
      </c>
    </row>
    <row r="187" spans="1:21" ht="9.75" customHeight="1">
      <c r="A187" s="10">
        <v>42419</v>
      </c>
      <c r="B187" s="70" t="s">
        <v>88</v>
      </c>
      <c r="C187" s="28"/>
      <c r="D187" s="28"/>
      <c r="E187" s="28"/>
      <c r="F187" s="28"/>
      <c r="G187" s="28"/>
      <c r="H187" s="77"/>
      <c r="I187" s="77"/>
      <c r="J187" s="77"/>
      <c r="K187" s="206"/>
      <c r="L187" s="28"/>
      <c r="M187" s="134"/>
      <c r="N187" s="308">
        <v>42419</v>
      </c>
      <c r="O187" s="70" t="s">
        <v>88</v>
      </c>
      <c r="P187" s="246"/>
      <c r="Q187" s="77">
        <f t="shared" si="58"/>
        <v>0</v>
      </c>
      <c r="R187" s="77"/>
      <c r="S187" s="29"/>
      <c r="T187" s="50">
        <f t="shared" si="48"/>
        <v>0</v>
      </c>
      <c r="U187" s="50">
        <f t="shared" si="56"/>
        <v>0</v>
      </c>
    </row>
    <row r="188" spans="1:21" ht="12.75">
      <c r="A188" s="60">
        <v>424</v>
      </c>
      <c r="B188" s="75" t="s">
        <v>87</v>
      </c>
      <c r="C188" s="31">
        <f aca="true" t="shared" si="60" ref="C188:H188">C186+C187</f>
        <v>3511.27</v>
      </c>
      <c r="D188" s="31">
        <f t="shared" si="60"/>
        <v>260</v>
      </c>
      <c r="E188" s="31">
        <f t="shared" si="60"/>
        <v>0</v>
      </c>
      <c r="F188" s="31">
        <f t="shared" si="60"/>
        <v>0</v>
      </c>
      <c r="G188" s="31">
        <f t="shared" si="60"/>
        <v>0</v>
      </c>
      <c r="H188" s="31">
        <f t="shared" si="60"/>
        <v>0</v>
      </c>
      <c r="I188" s="31">
        <f aca="true" t="shared" si="61" ref="I188:R188">I186+I187</f>
        <v>0</v>
      </c>
      <c r="J188" s="31">
        <f t="shared" si="61"/>
        <v>0</v>
      </c>
      <c r="K188" s="208">
        <f t="shared" si="61"/>
        <v>0</v>
      </c>
      <c r="L188" s="31">
        <f t="shared" si="61"/>
        <v>0</v>
      </c>
      <c r="M188" s="31">
        <f t="shared" si="61"/>
        <v>0</v>
      </c>
      <c r="N188" s="312">
        <v>424</v>
      </c>
      <c r="O188" s="75" t="s">
        <v>87</v>
      </c>
      <c r="P188" s="247">
        <f t="shared" si="61"/>
        <v>0</v>
      </c>
      <c r="Q188" s="31">
        <f t="shared" si="61"/>
        <v>260</v>
      </c>
      <c r="R188" s="31">
        <f t="shared" si="61"/>
        <v>0</v>
      </c>
      <c r="S188" s="30">
        <v>13300</v>
      </c>
      <c r="T188" s="51">
        <f t="shared" si="48"/>
        <v>7.404728203755337</v>
      </c>
      <c r="U188" s="51">
        <f t="shared" si="56"/>
        <v>1.954887218045113</v>
      </c>
    </row>
    <row r="189" spans="1:21" ht="12.75">
      <c r="A189" s="60">
        <v>4</v>
      </c>
      <c r="B189" s="75" t="s">
        <v>89</v>
      </c>
      <c r="C189" s="31">
        <f aca="true" t="shared" si="62" ref="C189:S189">C175+C185+C188</f>
        <v>57745.13</v>
      </c>
      <c r="D189" s="31">
        <f t="shared" si="62"/>
        <v>15381.75</v>
      </c>
      <c r="E189" s="31">
        <f t="shared" si="62"/>
        <v>0</v>
      </c>
      <c r="F189" s="31">
        <f t="shared" si="62"/>
        <v>0</v>
      </c>
      <c r="G189" s="31">
        <f t="shared" si="62"/>
        <v>13698</v>
      </c>
      <c r="H189" s="31">
        <f t="shared" si="62"/>
        <v>0</v>
      </c>
      <c r="I189" s="31">
        <f t="shared" si="62"/>
        <v>0</v>
      </c>
      <c r="J189" s="31">
        <f t="shared" si="62"/>
        <v>0</v>
      </c>
      <c r="K189" s="208">
        <f t="shared" si="62"/>
        <v>0</v>
      </c>
      <c r="L189" s="31">
        <f t="shared" si="62"/>
        <v>0</v>
      </c>
      <c r="M189" s="31">
        <f t="shared" si="62"/>
        <v>0</v>
      </c>
      <c r="N189" s="312">
        <v>4</v>
      </c>
      <c r="O189" s="75" t="s">
        <v>89</v>
      </c>
      <c r="P189" s="247">
        <f t="shared" si="62"/>
        <v>0</v>
      </c>
      <c r="Q189" s="106">
        <f t="shared" si="62"/>
        <v>1683.75</v>
      </c>
      <c r="R189" s="31">
        <f t="shared" si="62"/>
        <v>0</v>
      </c>
      <c r="S189" s="30">
        <f t="shared" si="62"/>
        <v>139700</v>
      </c>
      <c r="T189" s="51">
        <f t="shared" si="48"/>
        <v>26.637311232999217</v>
      </c>
      <c r="U189" s="51">
        <f t="shared" si="56"/>
        <v>11.010558339298496</v>
      </c>
    </row>
    <row r="190" spans="1:21" ht="9.75" customHeight="1">
      <c r="A190" s="3"/>
      <c r="B190" s="70"/>
      <c r="C190" s="129"/>
      <c r="D190" s="129"/>
      <c r="E190" s="129"/>
      <c r="F190" s="129"/>
      <c r="G190" s="129"/>
      <c r="H190" s="129"/>
      <c r="I190" s="129"/>
      <c r="J190" s="129"/>
      <c r="K190" s="231"/>
      <c r="L190" s="129"/>
      <c r="M190" s="116"/>
      <c r="N190" s="277"/>
      <c r="O190" s="70"/>
      <c r="P190" s="270"/>
      <c r="Q190" s="129"/>
      <c r="R190" s="129"/>
      <c r="S190" s="36"/>
      <c r="T190" s="50"/>
      <c r="U190" s="50"/>
    </row>
    <row r="191" spans="1:21" ht="12.75">
      <c r="A191" s="66"/>
      <c r="B191" s="144" t="s">
        <v>90</v>
      </c>
      <c r="C191" s="145">
        <f aca="true" t="shared" si="63" ref="C191:M191">C169+C189</f>
        <v>2681401.39</v>
      </c>
      <c r="D191" s="145">
        <f t="shared" si="63"/>
        <v>2639831.1</v>
      </c>
      <c r="E191" s="145">
        <f t="shared" si="63"/>
        <v>2124545.8</v>
      </c>
      <c r="F191" s="145">
        <f t="shared" si="63"/>
        <v>7030.44</v>
      </c>
      <c r="G191" s="80">
        <f t="shared" si="63"/>
        <v>432865.63000000006</v>
      </c>
      <c r="H191" s="80">
        <f t="shared" si="63"/>
        <v>6859.0599999999995</v>
      </c>
      <c r="I191" s="80">
        <f t="shared" si="63"/>
        <v>26069.480000000003</v>
      </c>
      <c r="J191" s="80">
        <f t="shared" si="63"/>
        <v>322.84</v>
      </c>
      <c r="K191" s="232">
        <f t="shared" si="63"/>
        <v>7440</v>
      </c>
      <c r="L191" s="80">
        <f t="shared" si="63"/>
        <v>0</v>
      </c>
      <c r="M191" s="80">
        <f t="shared" si="63"/>
        <v>4247.8</v>
      </c>
      <c r="N191" s="322"/>
      <c r="O191" s="144" t="s">
        <v>90</v>
      </c>
      <c r="P191" s="271">
        <f>P169+P189</f>
        <v>17969</v>
      </c>
      <c r="Q191" s="108">
        <f>Q169+Q189</f>
        <v>2481.05</v>
      </c>
      <c r="R191" s="108">
        <f>R169+R189</f>
        <v>10000</v>
      </c>
      <c r="S191" s="108">
        <f>S169+S189</f>
        <v>5748543</v>
      </c>
      <c r="T191" s="55">
        <f t="shared" si="48"/>
        <v>98.44968044862541</v>
      </c>
      <c r="U191" s="55">
        <f>IF(S191&lt;&gt;0,D191/S191*100,0)</f>
        <v>45.92174225712498</v>
      </c>
    </row>
    <row r="192" spans="1:21" ht="9.75" customHeight="1">
      <c r="A192" s="66"/>
      <c r="B192" s="144"/>
      <c r="C192" s="145"/>
      <c r="D192" s="145"/>
      <c r="E192" s="145"/>
      <c r="F192" s="145"/>
      <c r="G192" s="80"/>
      <c r="H192" s="80"/>
      <c r="I192" s="80"/>
      <c r="J192" s="80"/>
      <c r="K192" s="232"/>
      <c r="L192" s="80"/>
      <c r="M192" s="326"/>
      <c r="N192" s="322"/>
      <c r="O192" s="144"/>
      <c r="P192" s="272"/>
      <c r="Q192" s="145"/>
      <c r="R192" s="145"/>
      <c r="S192" s="47"/>
      <c r="T192" s="55"/>
      <c r="U192" s="55"/>
    </row>
    <row r="193" spans="1:21" ht="12.75">
      <c r="A193" s="66"/>
      <c r="B193" s="336" t="s">
        <v>107</v>
      </c>
      <c r="C193" s="337"/>
      <c r="D193" s="145"/>
      <c r="E193" s="145"/>
      <c r="F193" s="145"/>
      <c r="G193" s="80"/>
      <c r="H193" s="80"/>
      <c r="I193" s="80"/>
      <c r="J193" s="80"/>
      <c r="K193" s="232"/>
      <c r="L193" s="80"/>
      <c r="M193" s="326"/>
      <c r="N193" s="322"/>
      <c r="O193" s="336" t="s">
        <v>107</v>
      </c>
      <c r="P193" s="337"/>
      <c r="Q193" s="145"/>
      <c r="R193" s="145"/>
      <c r="S193" s="47"/>
      <c r="T193" s="55"/>
      <c r="U193" s="55"/>
    </row>
    <row r="194" spans="1:21" ht="9.75" customHeight="1">
      <c r="A194" s="3"/>
      <c r="B194" s="70"/>
      <c r="C194" s="129"/>
      <c r="D194" s="28"/>
      <c r="E194" s="28"/>
      <c r="F194" s="28"/>
      <c r="G194" s="146"/>
      <c r="H194" s="146"/>
      <c r="I194" s="146"/>
      <c r="J194" s="146"/>
      <c r="K194" s="233"/>
      <c r="L194" s="146"/>
      <c r="M194" s="327"/>
      <c r="N194" s="277"/>
      <c r="O194" s="277"/>
      <c r="P194" s="273"/>
      <c r="Q194" s="28"/>
      <c r="R194" s="28"/>
      <c r="S194" s="36"/>
      <c r="T194" s="50"/>
      <c r="U194" s="50"/>
    </row>
    <row r="195" spans="1:21" ht="12.75">
      <c r="A195" s="4"/>
      <c r="B195" s="122" t="s">
        <v>12</v>
      </c>
      <c r="C195" s="79">
        <f>C41</f>
        <v>2665027.3</v>
      </c>
      <c r="D195" s="79">
        <f aca="true" t="shared" si="64" ref="D195:S195">D41</f>
        <v>2642956.13</v>
      </c>
      <c r="E195" s="79">
        <f t="shared" si="64"/>
        <v>2149047.63</v>
      </c>
      <c r="F195" s="79">
        <f t="shared" si="64"/>
        <v>5858.7</v>
      </c>
      <c r="G195" s="79">
        <f t="shared" si="64"/>
        <v>410146.61</v>
      </c>
      <c r="H195" s="79">
        <f t="shared" si="64"/>
        <v>6671.86</v>
      </c>
      <c r="I195" s="79">
        <f t="shared" si="64"/>
        <v>26069.48</v>
      </c>
      <c r="J195" s="79">
        <f t="shared" si="64"/>
        <v>322.84</v>
      </c>
      <c r="K195" s="211">
        <f t="shared" si="64"/>
        <v>6000</v>
      </c>
      <c r="L195" s="79">
        <f t="shared" si="64"/>
        <v>0</v>
      </c>
      <c r="M195" s="79">
        <f t="shared" si="64"/>
        <v>4247.8</v>
      </c>
      <c r="N195" s="314"/>
      <c r="O195" s="122" t="s">
        <v>12</v>
      </c>
      <c r="P195" s="249">
        <f t="shared" si="64"/>
        <v>18524</v>
      </c>
      <c r="Q195" s="158">
        <f t="shared" si="64"/>
        <v>6067.21</v>
      </c>
      <c r="R195" s="158">
        <f t="shared" si="64"/>
        <v>10000</v>
      </c>
      <c r="S195" s="158">
        <f t="shared" si="64"/>
        <v>5746385</v>
      </c>
      <c r="T195" s="50">
        <f t="shared" si="48"/>
        <v>99.17182199221749</v>
      </c>
      <c r="U195" s="50">
        <f>IF(S195&lt;&gt;0,D195/S195*100,0)</f>
        <v>45.9933702666981</v>
      </c>
    </row>
    <row r="196" spans="1:21" ht="12.75">
      <c r="A196" s="4"/>
      <c r="B196" s="122" t="s">
        <v>90</v>
      </c>
      <c r="C196" s="79">
        <f aca="true" t="shared" si="65" ref="C196:S196">C191</f>
        <v>2681401.39</v>
      </c>
      <c r="D196" s="79">
        <f t="shared" si="65"/>
        <v>2639831.1</v>
      </c>
      <c r="E196" s="79">
        <f t="shared" si="65"/>
        <v>2124545.8</v>
      </c>
      <c r="F196" s="79">
        <f t="shared" si="65"/>
        <v>7030.44</v>
      </c>
      <c r="G196" s="81">
        <f t="shared" si="65"/>
        <v>432865.63000000006</v>
      </c>
      <c r="H196" s="81">
        <f t="shared" si="65"/>
        <v>6859.0599999999995</v>
      </c>
      <c r="I196" s="81">
        <f t="shared" si="65"/>
        <v>26069.480000000003</v>
      </c>
      <c r="J196" s="81">
        <f t="shared" si="65"/>
        <v>322.84</v>
      </c>
      <c r="K196" s="234">
        <f t="shared" si="65"/>
        <v>7440</v>
      </c>
      <c r="L196" s="81">
        <f t="shared" si="65"/>
        <v>0</v>
      </c>
      <c r="M196" s="81">
        <f t="shared" si="65"/>
        <v>4247.8</v>
      </c>
      <c r="N196" s="314"/>
      <c r="O196" s="122" t="s">
        <v>90</v>
      </c>
      <c r="P196" s="274">
        <f t="shared" si="65"/>
        <v>17969</v>
      </c>
      <c r="Q196" s="85">
        <f t="shared" si="65"/>
        <v>2481.05</v>
      </c>
      <c r="R196" s="85">
        <f t="shared" si="65"/>
        <v>10000</v>
      </c>
      <c r="S196" s="33">
        <f t="shared" si="65"/>
        <v>5748543</v>
      </c>
      <c r="T196" s="50">
        <f t="shared" si="48"/>
        <v>98.44968044862541</v>
      </c>
      <c r="U196" s="50">
        <f>IF(S196&lt;&gt;0,D196/S196*100,0)</f>
        <v>45.92174225712498</v>
      </c>
    </row>
    <row r="197" spans="1:21" ht="12.75">
      <c r="A197" s="4"/>
      <c r="B197" s="122" t="s">
        <v>91</v>
      </c>
      <c r="C197" s="79">
        <f>C195-C196</f>
        <v>-16374.090000000317</v>
      </c>
      <c r="D197" s="79">
        <f aca="true" t="shared" si="66" ref="D197:S197">D195-D196</f>
        <v>3125.029999999795</v>
      </c>
      <c r="E197" s="192">
        <f t="shared" si="66"/>
        <v>24501.830000000075</v>
      </c>
      <c r="F197" s="192">
        <f t="shared" si="66"/>
        <v>-1171.7399999999998</v>
      </c>
      <c r="G197" s="192">
        <f t="shared" si="66"/>
        <v>-22719.020000000077</v>
      </c>
      <c r="H197" s="192">
        <f t="shared" si="66"/>
        <v>-187.19999999999982</v>
      </c>
      <c r="I197" s="192">
        <f t="shared" si="66"/>
        <v>0</v>
      </c>
      <c r="J197" s="192">
        <f t="shared" si="66"/>
        <v>0</v>
      </c>
      <c r="K197" s="210">
        <f t="shared" si="66"/>
        <v>-1440</v>
      </c>
      <c r="L197" s="192">
        <f t="shared" si="66"/>
        <v>0</v>
      </c>
      <c r="M197" s="192">
        <f t="shared" si="66"/>
        <v>0</v>
      </c>
      <c r="N197" s="314"/>
      <c r="O197" s="122" t="s">
        <v>91</v>
      </c>
      <c r="P197" s="333">
        <f t="shared" si="66"/>
        <v>555</v>
      </c>
      <c r="Q197" s="334">
        <f t="shared" si="66"/>
        <v>3586.16</v>
      </c>
      <c r="R197" s="197">
        <f t="shared" si="66"/>
        <v>0</v>
      </c>
      <c r="S197" s="79">
        <f t="shared" si="66"/>
        <v>-2158</v>
      </c>
      <c r="T197" s="50">
        <v>0</v>
      </c>
      <c r="U197" s="50">
        <v>0</v>
      </c>
    </row>
    <row r="198" spans="1:21" ht="9.75" customHeight="1">
      <c r="A198" s="3"/>
      <c r="B198" s="70"/>
      <c r="C198" s="129"/>
      <c r="D198" s="28"/>
      <c r="E198" s="28"/>
      <c r="F198" s="28"/>
      <c r="G198" s="28"/>
      <c r="H198" s="28"/>
      <c r="I198" s="28"/>
      <c r="J198" s="28"/>
      <c r="K198" s="216"/>
      <c r="L198" s="28"/>
      <c r="M198" s="134"/>
      <c r="N198" s="277"/>
      <c r="O198" s="70"/>
      <c r="P198" s="253"/>
      <c r="Q198" s="28"/>
      <c r="R198" s="28"/>
      <c r="S198" s="36"/>
      <c r="T198" s="50"/>
      <c r="U198" s="50"/>
    </row>
    <row r="199" spans="1:21" ht="9.75" customHeight="1">
      <c r="A199" s="3"/>
      <c r="B199" s="70"/>
      <c r="C199" s="129"/>
      <c r="D199" s="28"/>
      <c r="E199" s="28"/>
      <c r="F199" s="28"/>
      <c r="G199" s="28"/>
      <c r="H199" s="132"/>
      <c r="I199" s="28"/>
      <c r="J199" s="28"/>
      <c r="K199" s="216"/>
      <c r="L199" s="28"/>
      <c r="M199" s="134"/>
      <c r="N199" s="277"/>
      <c r="O199" s="70"/>
      <c r="P199" s="253"/>
      <c r="Q199" s="28"/>
      <c r="R199" s="28"/>
      <c r="S199" s="36"/>
      <c r="T199" s="50"/>
      <c r="U199" s="50"/>
    </row>
    <row r="200" spans="1:21" ht="12.75">
      <c r="A200" s="3"/>
      <c r="B200" s="70" t="s">
        <v>92</v>
      </c>
      <c r="C200" s="36">
        <f aca="true" t="shared" si="67" ref="C200:S200">C36-C169</f>
        <v>41371.03999999957</v>
      </c>
      <c r="D200" s="36">
        <f t="shared" si="67"/>
        <v>18506.779999999795</v>
      </c>
      <c r="E200" s="36">
        <f t="shared" si="67"/>
        <v>24501.830000000075</v>
      </c>
      <c r="F200" s="36">
        <f t="shared" si="67"/>
        <v>-1171.7399999999998</v>
      </c>
      <c r="G200" s="36">
        <f t="shared" si="67"/>
        <v>-9021.020000000077</v>
      </c>
      <c r="H200" s="36">
        <f t="shared" si="67"/>
        <v>-187.19999999999982</v>
      </c>
      <c r="I200" s="36">
        <f t="shared" si="67"/>
        <v>0</v>
      </c>
      <c r="J200" s="36">
        <f t="shared" si="67"/>
        <v>0</v>
      </c>
      <c r="K200" s="235">
        <f t="shared" si="67"/>
        <v>-1440</v>
      </c>
      <c r="L200" s="36">
        <f t="shared" si="67"/>
        <v>0</v>
      </c>
      <c r="M200" s="117"/>
      <c r="N200" s="277"/>
      <c r="O200" s="70" t="s">
        <v>92</v>
      </c>
      <c r="P200" s="275">
        <f t="shared" si="67"/>
        <v>555</v>
      </c>
      <c r="Q200" s="36">
        <f t="shared" si="67"/>
        <v>5269.91</v>
      </c>
      <c r="R200" s="36">
        <f t="shared" si="67"/>
        <v>0</v>
      </c>
      <c r="S200" s="36">
        <f t="shared" si="67"/>
        <v>137542</v>
      </c>
      <c r="T200" s="50">
        <v>0</v>
      </c>
      <c r="U200" s="50">
        <v>0</v>
      </c>
    </row>
    <row r="201" spans="1:21" ht="12.75">
      <c r="A201" s="3"/>
      <c r="B201" s="70" t="s">
        <v>93</v>
      </c>
      <c r="C201" s="36">
        <f aca="true" t="shared" si="68" ref="C201:L201">C39-C189</f>
        <v>-57745.13</v>
      </c>
      <c r="D201" s="36">
        <f t="shared" si="68"/>
        <v>-15381.75</v>
      </c>
      <c r="E201" s="36">
        <f t="shared" si="68"/>
        <v>0</v>
      </c>
      <c r="F201" s="36">
        <f t="shared" si="68"/>
        <v>0</v>
      </c>
      <c r="G201" s="36">
        <f t="shared" si="68"/>
        <v>-13698</v>
      </c>
      <c r="H201" s="36">
        <f t="shared" si="68"/>
        <v>0</v>
      </c>
      <c r="I201" s="36">
        <f t="shared" si="68"/>
        <v>0</v>
      </c>
      <c r="J201" s="36">
        <f t="shared" si="68"/>
        <v>0</v>
      </c>
      <c r="K201" s="235">
        <f t="shared" si="68"/>
        <v>0</v>
      </c>
      <c r="L201" s="36">
        <f t="shared" si="68"/>
        <v>0</v>
      </c>
      <c r="M201" s="117"/>
      <c r="N201" s="277"/>
      <c r="O201" s="70" t="s">
        <v>93</v>
      </c>
      <c r="P201" s="275">
        <f>P39-P189</f>
        <v>0</v>
      </c>
      <c r="Q201" s="36">
        <f>Q39-Q189</f>
        <v>-1683.75</v>
      </c>
      <c r="R201" s="36">
        <f>R39-R189</f>
        <v>0</v>
      </c>
      <c r="S201" s="36">
        <f>S39-S189</f>
        <v>-139700</v>
      </c>
      <c r="T201" s="50">
        <v>0</v>
      </c>
      <c r="U201" s="50">
        <v>0</v>
      </c>
    </row>
    <row r="202" spans="1:21" ht="9.75" customHeight="1">
      <c r="A202" s="3"/>
      <c r="B202" s="70"/>
      <c r="C202" s="129"/>
      <c r="D202" s="129"/>
      <c r="E202" s="129"/>
      <c r="F202" s="129"/>
      <c r="G202" s="129"/>
      <c r="H202" s="129"/>
      <c r="I202" s="129"/>
      <c r="J202" s="129"/>
      <c r="K202" s="231"/>
      <c r="L202" s="129"/>
      <c r="M202" s="116"/>
      <c r="N202" s="277"/>
      <c r="O202" s="70"/>
      <c r="P202" s="270"/>
      <c r="Q202" s="129"/>
      <c r="R202" s="129"/>
      <c r="S202" s="36"/>
      <c r="T202" s="50"/>
      <c r="U202" s="50"/>
    </row>
    <row r="203" spans="1:21" ht="12.75" customHeight="1">
      <c r="A203" s="3"/>
      <c r="B203" s="70" t="s">
        <v>94</v>
      </c>
      <c r="C203" s="36">
        <v>-4137.75</v>
      </c>
      <c r="D203" s="36">
        <v>2157.44</v>
      </c>
      <c r="E203" s="28">
        <v>960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16">
        <v>0</v>
      </c>
      <c r="L203" s="28">
        <v>0</v>
      </c>
      <c r="M203" s="134"/>
      <c r="N203" s="277"/>
      <c r="O203" s="70" t="s">
        <v>94</v>
      </c>
      <c r="P203" s="253">
        <v>0</v>
      </c>
      <c r="Q203" s="86">
        <v>980.67</v>
      </c>
      <c r="R203" s="86">
        <v>216.77</v>
      </c>
      <c r="S203" s="36"/>
      <c r="T203" s="50">
        <v>0</v>
      </c>
      <c r="U203" s="50">
        <v>0</v>
      </c>
    </row>
    <row r="204" spans="1:21" ht="12.75">
      <c r="A204" s="3"/>
      <c r="B204" s="70" t="s">
        <v>95</v>
      </c>
      <c r="C204" s="36">
        <f aca="true" t="shared" si="69" ref="C204:S204">C203+C197</f>
        <v>-20511.840000000317</v>
      </c>
      <c r="D204" s="36">
        <f t="shared" si="69"/>
        <v>5282.469999999796</v>
      </c>
      <c r="E204" s="36">
        <f t="shared" si="69"/>
        <v>25461.830000000075</v>
      </c>
      <c r="F204" s="36">
        <f t="shared" si="69"/>
        <v>-1171.7399999999998</v>
      </c>
      <c r="G204" s="36">
        <f t="shared" si="69"/>
        <v>-22719.020000000077</v>
      </c>
      <c r="H204" s="36">
        <f t="shared" si="69"/>
        <v>-187.19999999999982</v>
      </c>
      <c r="I204" s="36">
        <f t="shared" si="69"/>
        <v>0</v>
      </c>
      <c r="J204" s="36">
        <f t="shared" si="69"/>
        <v>0</v>
      </c>
      <c r="K204" s="235">
        <f t="shared" si="69"/>
        <v>-1440</v>
      </c>
      <c r="L204" s="36">
        <f t="shared" si="69"/>
        <v>0</v>
      </c>
      <c r="M204" s="117"/>
      <c r="N204" s="277"/>
      <c r="O204" s="70" t="s">
        <v>95</v>
      </c>
      <c r="P204" s="275">
        <f t="shared" si="69"/>
        <v>555</v>
      </c>
      <c r="Q204" s="36">
        <f t="shared" si="69"/>
        <v>4566.83</v>
      </c>
      <c r="R204" s="36">
        <f t="shared" si="69"/>
        <v>216.77</v>
      </c>
      <c r="S204" s="36">
        <f t="shared" si="69"/>
        <v>-2158</v>
      </c>
      <c r="T204" s="50">
        <v>0</v>
      </c>
      <c r="U204" s="50">
        <v>0</v>
      </c>
    </row>
    <row r="206" spans="1:5" s="278" customFormat="1" ht="9.75" customHeight="1">
      <c r="A206" s="281" t="s">
        <v>182</v>
      </c>
      <c r="B206" s="282" t="s">
        <v>183</v>
      </c>
      <c r="C206" s="283"/>
      <c r="D206" s="283"/>
      <c r="E206" s="284"/>
    </row>
    <row r="207" spans="1:5" s="278" customFormat="1" ht="9.75" customHeight="1">
      <c r="A207" s="285">
        <v>122</v>
      </c>
      <c r="B207" s="286" t="s">
        <v>184</v>
      </c>
      <c r="C207" s="287"/>
      <c r="D207" s="287"/>
      <c r="E207" s="288"/>
    </row>
    <row r="208" spans="1:5" s="278" customFormat="1" ht="9.75" customHeight="1">
      <c r="A208" s="285">
        <v>22</v>
      </c>
      <c r="B208" s="286" t="s">
        <v>185</v>
      </c>
      <c r="C208" s="287"/>
      <c r="D208" s="287"/>
      <c r="E208" s="288"/>
    </row>
    <row r="209" spans="1:5" s="278" customFormat="1" ht="9.75" customHeight="1">
      <c r="A209" s="285">
        <v>35</v>
      </c>
      <c r="B209" s="286" t="s">
        <v>186</v>
      </c>
      <c r="C209" s="287"/>
      <c r="D209" s="287"/>
      <c r="E209" s="288"/>
    </row>
    <row r="210" spans="1:5" s="278" customFormat="1" ht="9.75" customHeight="1">
      <c r="A210" s="285">
        <v>411</v>
      </c>
      <c r="B210" s="286" t="s">
        <v>187</v>
      </c>
      <c r="C210" s="287"/>
      <c r="D210" s="287"/>
      <c r="E210" s="288"/>
    </row>
    <row r="211" spans="1:5" s="278" customFormat="1" ht="9.75" customHeight="1">
      <c r="A211" s="285">
        <v>466</v>
      </c>
      <c r="B211" s="286" t="s">
        <v>188</v>
      </c>
      <c r="C211" s="287"/>
      <c r="D211" s="287"/>
      <c r="E211" s="288"/>
    </row>
    <row r="212" spans="1:5" s="278" customFormat="1" ht="9.75" customHeight="1">
      <c r="A212" s="285">
        <v>11</v>
      </c>
      <c r="B212" s="286" t="s">
        <v>191</v>
      </c>
      <c r="C212" s="287"/>
      <c r="D212" s="287"/>
      <c r="E212" s="288"/>
    </row>
    <row r="213" spans="1:5" s="278" customFormat="1" ht="9.75" customHeight="1">
      <c r="A213" s="285">
        <v>467</v>
      </c>
      <c r="B213" s="286" t="s">
        <v>189</v>
      </c>
      <c r="C213" s="287"/>
      <c r="D213" s="287"/>
      <c r="E213" s="288"/>
    </row>
    <row r="214" spans="1:5" s="278" customFormat="1" ht="9.75" customHeight="1">
      <c r="A214" s="285">
        <v>41</v>
      </c>
      <c r="B214" s="286" t="s">
        <v>189</v>
      </c>
      <c r="C214" s="287"/>
      <c r="D214" s="287"/>
      <c r="E214" s="288"/>
    </row>
    <row r="215" spans="1:5" s="278" customFormat="1" ht="9.75" customHeight="1">
      <c r="A215" s="285">
        <v>511</v>
      </c>
      <c r="B215" s="289" t="s">
        <v>10</v>
      </c>
      <c r="C215" s="290"/>
      <c r="D215" s="290"/>
      <c r="E215" s="291"/>
    </row>
    <row r="216" spans="1:5" s="278" customFormat="1" ht="9.75" customHeight="1">
      <c r="A216" s="286">
        <v>21</v>
      </c>
      <c r="B216" s="292" t="s">
        <v>196</v>
      </c>
      <c r="C216" s="287"/>
      <c r="D216" s="287"/>
      <c r="E216" s="288"/>
    </row>
    <row r="217" spans="1:5" s="278" customFormat="1" ht="9.75" customHeight="1">
      <c r="A217" s="286">
        <v>4602</v>
      </c>
      <c r="B217" s="292" t="s">
        <v>197</v>
      </c>
      <c r="C217" s="287"/>
      <c r="D217" s="287"/>
      <c r="E217" s="288"/>
    </row>
    <row r="218" spans="1:5" ht="12.75">
      <c r="A218" s="328">
        <v>15</v>
      </c>
      <c r="B218" s="292" t="s">
        <v>202</v>
      </c>
      <c r="C218" s="329"/>
      <c r="D218" s="329"/>
      <c r="E218" s="330"/>
    </row>
  </sheetData>
  <sheetProtection/>
  <mergeCells count="26">
    <mergeCell ref="B1:D1"/>
    <mergeCell ref="C4:D4"/>
    <mergeCell ref="A6:A7"/>
    <mergeCell ref="B6:B7"/>
    <mergeCell ref="B85:B86"/>
    <mergeCell ref="A128:A129"/>
    <mergeCell ref="B128:B129"/>
    <mergeCell ref="A172:A173"/>
    <mergeCell ref="B172:B173"/>
    <mergeCell ref="B193:C193"/>
    <mergeCell ref="A42:A43"/>
    <mergeCell ref="B42:B43"/>
    <mergeCell ref="A85:A86"/>
    <mergeCell ref="P1:R1"/>
    <mergeCell ref="Q4:R4"/>
    <mergeCell ref="N6:N7"/>
    <mergeCell ref="N42:N43"/>
    <mergeCell ref="N85:N86"/>
    <mergeCell ref="N128:N129"/>
    <mergeCell ref="O193:P193"/>
    <mergeCell ref="N172:N173"/>
    <mergeCell ref="O6:O7"/>
    <mergeCell ref="O42:O43"/>
    <mergeCell ref="O85:O86"/>
    <mergeCell ref="O128:O129"/>
    <mergeCell ref="O172:O173"/>
  </mergeCells>
  <printOptions/>
  <pageMargins left="0.75" right="0.75" top="0.68" bottom="0.2" header="0.33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</dc:creator>
  <cp:keywords/>
  <dc:description/>
  <cp:lastModifiedBy>Marina</cp:lastModifiedBy>
  <cp:lastPrinted>2019-07-09T07:09:18Z</cp:lastPrinted>
  <dcterms:created xsi:type="dcterms:W3CDTF">2005-04-07T07:29:43Z</dcterms:created>
  <dcterms:modified xsi:type="dcterms:W3CDTF">2019-09-12T11:24:48Z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